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585" windowWidth="19425" windowHeight="10965"/>
  </bookViews>
  <sheets>
    <sheet name="Balance Sheet &amp; Ret'd Earnings" sheetId="1" r:id="rId1"/>
    <sheet name="Income Statement" sheetId="2" r:id="rId2"/>
    <sheet name="Scotiabank" sheetId="13" r:id="rId3"/>
    <sheet name="Scotiabank (Savings)" sheetId="12" r:id="rId4"/>
    <sheet name="Scotiabank (GIC)" sheetId="14" r:id="rId5"/>
    <sheet name="AccPay+ AccLiab" sheetId="15" r:id="rId6"/>
  </sheets>
  <definedNames>
    <definedName name="_xlnm._FilterDatabase" localSheetId="2" hidden="1">Scotiabank!$A$8:$M$45</definedName>
    <definedName name="_xlnm.Print_Area" localSheetId="5">'AccPay+ AccLiab'!$B$1:$J$8</definedName>
    <definedName name="_xlnm.Print_Area" localSheetId="0">'Balance Sheet &amp; Ret''d Earnings'!$A$1:$G$51</definedName>
    <definedName name="_xlnm.Print_Area" localSheetId="1">'Income Statement'!$A$1:$G$40</definedName>
    <definedName name="_xlnm.Print_Area" localSheetId="2">Scotiabank!$A$1:$J$288</definedName>
    <definedName name="_xlnm.Print_Area" localSheetId="4">'Scotiabank (GIC)'!$B$1:$J$11</definedName>
    <definedName name="_xlnm.Print_Area" localSheetId="3">'Scotiabank (Savings)'!$B$3:$J$24</definedName>
    <definedName name="_xlnm.Print_Titles" localSheetId="2">Scotiabank!#REF!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F258" i="13"/>
  <c r="G258" i="13"/>
  <c r="F260" i="13"/>
  <c r="G260" i="13"/>
  <c r="F261" i="13"/>
  <c r="G261" i="13"/>
  <c r="F262" i="13"/>
  <c r="G262" i="13"/>
  <c r="F263" i="13"/>
  <c r="G263" i="13"/>
  <c r="F264" i="13"/>
  <c r="G264" i="13"/>
  <c r="F265" i="13"/>
  <c r="G265" i="13"/>
  <c r="F266" i="13"/>
  <c r="G266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G276" i="13"/>
  <c r="F276" i="13"/>
  <c r="G28" i="2"/>
  <c r="G267" i="13"/>
  <c r="G268" i="13"/>
  <c r="G269" i="13"/>
  <c r="F271" i="13"/>
  <c r="F272" i="13"/>
  <c r="F273" i="13"/>
  <c r="F274" i="13"/>
  <c r="F275" i="13"/>
  <c r="G277" i="13"/>
  <c r="F277" i="13"/>
  <c r="F278" i="13"/>
  <c r="F279" i="13"/>
  <c r="F280" i="13"/>
  <c r="F281" i="13"/>
  <c r="G281" i="13"/>
  <c r="G270" i="13"/>
  <c r="F268" i="13"/>
  <c r="G9" i="2"/>
  <c r="G280" i="13"/>
  <c r="G32" i="2"/>
  <c r="G271" i="13"/>
  <c r="G23" i="2"/>
  <c r="G272" i="13"/>
  <c r="G24" i="2"/>
  <c r="G273" i="13"/>
  <c r="G25" i="2"/>
  <c r="G274" i="13"/>
  <c r="G26" i="2"/>
  <c r="G275" i="13"/>
  <c r="G27" i="2"/>
  <c r="G29" i="2"/>
  <c r="G30" i="2"/>
  <c r="G279" i="13"/>
  <c r="G31" i="2"/>
  <c r="G34" i="2"/>
  <c r="G11" i="2"/>
  <c r="G10" i="2"/>
  <c r="G12" i="2"/>
  <c r="F267" i="13"/>
  <c r="G13" i="2"/>
  <c r="G14" i="2"/>
  <c r="G15" i="2"/>
  <c r="G18" i="2"/>
  <c r="G36" i="2"/>
  <c r="G49" i="1"/>
  <c r="G51" i="1"/>
  <c r="F288" i="13"/>
  <c r="G20" i="1"/>
  <c r="G22" i="1"/>
  <c r="G12" i="1"/>
  <c r="G14" i="1"/>
  <c r="G25" i="1"/>
  <c r="F270" i="13"/>
  <c r="F269" i="13"/>
  <c r="F283" i="13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G9" i="1"/>
  <c r="H9" i="14"/>
  <c r="H10" i="14"/>
  <c r="H11" i="14"/>
  <c r="G10" i="1"/>
  <c r="G278" i="13"/>
  <c r="G283" i="13"/>
  <c r="G284" i="13"/>
  <c r="F284" i="13"/>
  <c r="H9" i="15"/>
  <c r="H10" i="15"/>
  <c r="G19" i="1"/>
  <c r="F17" i="14"/>
  <c r="F35" i="12"/>
  <c r="G16" i="2"/>
  <c r="G42" i="12"/>
  <c r="F42" i="12"/>
  <c r="F13" i="14"/>
  <c r="G13" i="14"/>
  <c r="F14" i="14"/>
  <c r="G14" i="14"/>
  <c r="F15" i="14"/>
  <c r="G15" i="14"/>
  <c r="F16" i="14"/>
  <c r="G16" i="14"/>
  <c r="G17" i="14"/>
  <c r="F18" i="14"/>
  <c r="G18" i="14"/>
  <c r="G31" i="12"/>
  <c r="G32" i="12"/>
  <c r="G33" i="12"/>
  <c r="G34" i="12"/>
  <c r="G35" i="12"/>
  <c r="G36" i="12"/>
  <c r="G38" i="12"/>
  <c r="G39" i="12"/>
  <c r="G40" i="12"/>
  <c r="G41" i="12"/>
  <c r="F31" i="12"/>
  <c r="F32" i="12"/>
  <c r="F33" i="12"/>
  <c r="F34" i="12"/>
  <c r="F36" i="12"/>
  <c r="F38" i="12"/>
  <c r="F39" i="12"/>
  <c r="F40" i="12"/>
  <c r="F41" i="12"/>
  <c r="G14" i="15"/>
  <c r="F14" i="15"/>
  <c r="H13" i="15"/>
  <c r="G20" i="14"/>
  <c r="G21" i="14"/>
  <c r="G22" i="14"/>
  <c r="G23" i="14"/>
  <c r="G24" i="14"/>
  <c r="F20" i="14"/>
  <c r="F21" i="14"/>
  <c r="F22" i="14"/>
  <c r="F23" i="14"/>
  <c r="F24" i="14"/>
  <c r="G25" i="14"/>
  <c r="F25" i="14"/>
  <c r="F43" i="12"/>
  <c r="G43" i="12"/>
  <c r="F26" i="14"/>
  <c r="F27" i="14"/>
  <c r="G26" i="14"/>
  <c r="G27" i="14"/>
  <c r="G44" i="12"/>
  <c r="F44" i="12"/>
  <c r="F45" i="12"/>
  <c r="G27" i="1"/>
</calcChain>
</file>

<file path=xl/sharedStrings.xml><?xml version="1.0" encoding="utf-8"?>
<sst xmlns="http://schemas.openxmlformats.org/spreadsheetml/2006/main" count="999" uniqueCount="176">
  <si>
    <t>CANADIAN ASSOCIATION OF STAFF PHYSICIAN RECRUITERS</t>
  </si>
  <si>
    <t>Balance Sheet</t>
  </si>
  <si>
    <t>ASSETS</t>
  </si>
  <si>
    <t>Cash - Current Account</t>
  </si>
  <si>
    <t>Cash - Savings Account</t>
  </si>
  <si>
    <t>Investment - Bank of Nova Scotia G.I.C.</t>
  </si>
  <si>
    <t xml:space="preserve">Accounts Receivable </t>
  </si>
  <si>
    <t>Prepaid Expenses</t>
  </si>
  <si>
    <t>TOTAL ASSETS</t>
  </si>
  <si>
    <t>LIABILITIES</t>
  </si>
  <si>
    <t>Accounts Payable + Accrued Liabilities</t>
  </si>
  <si>
    <t>Deferred Income</t>
  </si>
  <si>
    <t>TOTAL LIABILITIES</t>
  </si>
  <si>
    <t>RETAINED EARNINGS</t>
  </si>
  <si>
    <t>TOTAL LIABILITIES &amp; RETAINED EARNINGS</t>
  </si>
  <si>
    <t>Notes:</t>
  </si>
  <si>
    <t>Statement of Retained Earnings</t>
  </si>
  <si>
    <t xml:space="preserve">Balance of Retained Earnings </t>
  </si>
  <si>
    <t>Income Statement</t>
  </si>
  <si>
    <t>INCOME</t>
  </si>
  <si>
    <t>Membership Income</t>
  </si>
  <si>
    <t>Conference Income</t>
  </si>
  <si>
    <t>Sponsorship Income</t>
  </si>
  <si>
    <t>Advertisement Income</t>
  </si>
  <si>
    <t>Social Event Income</t>
  </si>
  <si>
    <t>Interest Earned</t>
  </si>
  <si>
    <t>TOTAL INCOME</t>
  </si>
  <si>
    <t>EXPENSES</t>
  </si>
  <si>
    <t>Conference Expenses</t>
  </si>
  <si>
    <t>Website Expenses</t>
  </si>
  <si>
    <t>Executive Meeting/Travel Expense</t>
  </si>
  <si>
    <t>Office Expense</t>
  </si>
  <si>
    <t>Advertising Expense</t>
  </si>
  <si>
    <t>Filing Fees</t>
  </si>
  <si>
    <t>Professional Fees</t>
  </si>
  <si>
    <t>Bank/Stripe Fees</t>
  </si>
  <si>
    <t>TOTAL EXPENSES</t>
  </si>
  <si>
    <t>NET INCOME</t>
  </si>
  <si>
    <t>BANK TRANSACTIONS for CASPR</t>
  </si>
  <si>
    <t>DATE</t>
  </si>
  <si>
    <t>DESCRIPTION</t>
  </si>
  <si>
    <t>CHQ #</t>
  </si>
  <si>
    <t>DR</t>
  </si>
  <si>
    <t>CR</t>
  </si>
  <si>
    <t>BALANCE</t>
  </si>
  <si>
    <t>R</t>
  </si>
  <si>
    <t>ADDITIONAL INFORMATION</t>
  </si>
  <si>
    <t>Opening Balance</t>
  </si>
  <si>
    <t>AI</t>
  </si>
  <si>
    <t>Advertising Income</t>
  </si>
  <si>
    <t>M</t>
  </si>
  <si>
    <t>CI</t>
  </si>
  <si>
    <t>SI</t>
  </si>
  <si>
    <t>SP</t>
  </si>
  <si>
    <t>IE</t>
  </si>
  <si>
    <t>I</t>
  </si>
  <si>
    <t>Investment</t>
  </si>
  <si>
    <t>OI</t>
  </si>
  <si>
    <t>Other Income</t>
  </si>
  <si>
    <t>C</t>
  </si>
  <si>
    <t>Conference Expense</t>
  </si>
  <si>
    <t>W</t>
  </si>
  <si>
    <t>Website Expense</t>
  </si>
  <si>
    <t>B</t>
  </si>
  <si>
    <t>Bank Fees</t>
  </si>
  <si>
    <t>T</t>
  </si>
  <si>
    <t>Transfer of Funds</t>
  </si>
  <si>
    <t>P</t>
  </si>
  <si>
    <t>DI</t>
  </si>
  <si>
    <t>Bank of Nova Scotia</t>
  </si>
  <si>
    <t>from January 1, 2018 to December 31, 2018</t>
  </si>
  <si>
    <t>Account #90332-01075-14</t>
  </si>
  <si>
    <t xml:space="preserve">Membership Income </t>
  </si>
  <si>
    <t xml:space="preserve">Stripe Fee </t>
  </si>
  <si>
    <t>VISA Payment</t>
  </si>
  <si>
    <t>O</t>
  </si>
  <si>
    <t>PF</t>
  </si>
  <si>
    <t>TR</t>
  </si>
  <si>
    <t>Training Income</t>
  </si>
  <si>
    <t>E</t>
  </si>
  <si>
    <t>D</t>
  </si>
  <si>
    <t>Bank Deposits</t>
  </si>
  <si>
    <t xml:space="preserve"> </t>
  </si>
  <si>
    <t>A</t>
  </si>
  <si>
    <t>F</t>
  </si>
  <si>
    <t>Account #90332-03445-83</t>
  </si>
  <si>
    <t>S</t>
  </si>
  <si>
    <t>BNS 19513322</t>
  </si>
  <si>
    <t>from January 1, 2017 to December 31, 2018</t>
  </si>
  <si>
    <t>Balance of Retained Earnings as at December 31, 2018</t>
  </si>
  <si>
    <t xml:space="preserve">Bank Fee </t>
  </si>
  <si>
    <t>Bank Fee (Jan 4 and 25)</t>
  </si>
  <si>
    <t>Stripe Fee</t>
  </si>
  <si>
    <t xml:space="preserve">Vesta Payment </t>
  </si>
  <si>
    <t xml:space="preserve">Training Income </t>
  </si>
  <si>
    <t xml:space="preserve">Webinar </t>
  </si>
  <si>
    <t xml:space="preserve">Conference Income </t>
  </si>
  <si>
    <t>Conference Reimbursement</t>
  </si>
  <si>
    <t>Brett Redden Reimbursement</t>
  </si>
  <si>
    <t>Website error, charged $500 vs. $525</t>
  </si>
  <si>
    <t xml:space="preserve">201 Course </t>
  </si>
  <si>
    <t xml:space="preserve">HFO Memberships </t>
  </si>
  <si>
    <t>FM</t>
  </si>
  <si>
    <t>Future Membership Income- 2020</t>
  </si>
  <si>
    <t>Membership Income- 2019</t>
  </si>
  <si>
    <t>SOP</t>
  </si>
  <si>
    <t>Strategic and Operating Expenses</t>
  </si>
  <si>
    <t xml:space="preserve">Bank Fees </t>
  </si>
  <si>
    <t xml:space="preserve">Membersip Income </t>
  </si>
  <si>
    <t xml:space="preserve">Vesta </t>
  </si>
  <si>
    <t xml:space="preserve">Bryan MacLean Travel Expense </t>
  </si>
  <si>
    <t xml:space="preserve">Strategic Planning Expenses - Pat </t>
  </si>
  <si>
    <t xml:space="preserve">1-webinar and 1-201 course </t>
  </si>
  <si>
    <t>Transfer to chequing</t>
  </si>
  <si>
    <t>VESTA</t>
  </si>
  <si>
    <t xml:space="preserve">Webinar - 101 course </t>
  </si>
  <si>
    <t xml:space="preserve">Investement Transfer </t>
  </si>
  <si>
    <t xml:space="preserve">Website Domain Expense </t>
  </si>
  <si>
    <t xml:space="preserve">Fellowship - 201 course </t>
  </si>
  <si>
    <t xml:space="preserve">Conference Funding (Cindy) </t>
  </si>
  <si>
    <t xml:space="preserve">Conference Funding (Shannon) </t>
  </si>
  <si>
    <t xml:space="preserve">Membership Income Reimbursement </t>
  </si>
  <si>
    <t xml:space="preserve">To be included in group membership </t>
  </si>
  <si>
    <t>201 Course X2</t>
  </si>
  <si>
    <t>Webinar 101</t>
  </si>
  <si>
    <t>201 Course</t>
  </si>
  <si>
    <t>Cheque #0014040</t>
  </si>
  <si>
    <t xml:space="preserve">201 Fellowship course </t>
  </si>
  <si>
    <t xml:space="preserve">Insurance </t>
  </si>
  <si>
    <t xml:space="preserve">Accounting Expenses </t>
  </si>
  <si>
    <t xml:space="preserve">Thank you cards - 201 presenters </t>
  </si>
  <si>
    <t>201 fellowship</t>
  </si>
  <si>
    <t xml:space="preserve">webinar </t>
  </si>
  <si>
    <t xml:space="preserve">Transfer Fee </t>
  </si>
  <si>
    <t xml:space="preserve">Conference Payment (Hotel Block) </t>
  </si>
  <si>
    <t>TE</t>
  </si>
  <si>
    <t>Training Expense</t>
  </si>
  <si>
    <t>Membership Income-2019</t>
  </si>
  <si>
    <t>Training Expenses</t>
  </si>
  <si>
    <t>Strategic and Operational  Planning</t>
  </si>
  <si>
    <t>Cheque #404570</t>
  </si>
  <si>
    <t>Cheque #116599</t>
  </si>
  <si>
    <t>Cheque #036886</t>
  </si>
  <si>
    <t>Cheque #028072</t>
  </si>
  <si>
    <t>Cheque #041795</t>
  </si>
  <si>
    <t>Cheque #041798</t>
  </si>
  <si>
    <t>Postage for USB</t>
  </si>
  <si>
    <t xml:space="preserve">Board Travel </t>
  </si>
  <si>
    <t>Fellowship - 201</t>
  </si>
  <si>
    <t xml:space="preserve">Staples </t>
  </si>
  <si>
    <t xml:space="preserve">Staples Refund </t>
  </si>
  <si>
    <t>cheque 391</t>
  </si>
  <si>
    <t xml:space="preserve">Welcome Reception - Dinner Guest </t>
  </si>
  <si>
    <t xml:space="preserve">Conference Materials </t>
  </si>
  <si>
    <t xml:space="preserve">Conference &amp; Fellowship Reimbursement </t>
  </si>
  <si>
    <t xml:space="preserve">Refund for Jenn Chapple </t>
  </si>
  <si>
    <t>Fellowship 201</t>
  </si>
  <si>
    <t>Bank Fee</t>
  </si>
  <si>
    <t xml:space="preserve">Net income as at June 30, 2019 </t>
  </si>
  <si>
    <t xml:space="preserve">Conference Expense </t>
  </si>
  <si>
    <t xml:space="preserve">cheque #397 - Mark Franklin </t>
  </si>
  <si>
    <t>cheque #20705</t>
  </si>
  <si>
    <t xml:space="preserve">Sponsorship </t>
  </si>
  <si>
    <t xml:space="preserve">Cheque from McInnes and Copper </t>
  </si>
  <si>
    <t xml:space="preserve">Travel Expenses </t>
  </si>
  <si>
    <t xml:space="preserve">Bryan MacLean Travel Expeneses </t>
  </si>
  <si>
    <t xml:space="preserve">Postage </t>
  </si>
  <si>
    <t xml:space="preserve">Visa Payment </t>
  </si>
  <si>
    <t xml:space="preserve">As at July 31, 2019 </t>
  </si>
  <si>
    <t xml:space="preserve">For the 7 month ending July 31, 2019 </t>
  </si>
  <si>
    <t>Cheque #398 - The Inukshuk Store</t>
  </si>
  <si>
    <t>Novotel Deposit for CASPR 2020 Conference  cheque #399</t>
  </si>
  <si>
    <t>CASPR Conference 2019 - Westin Payment  Cheque #0003</t>
  </si>
  <si>
    <t xml:space="preserve">Cheque 2 - ROMP </t>
  </si>
  <si>
    <t xml:space="preserve">CASPR Conference 2020 - co-chair expenses </t>
  </si>
  <si>
    <t xml:space="preserve">For 7 Month ending July 31,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</si>
</sst>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[$-409]d\-mmm\-yy;@"/>
    <numFmt numFmtId="166" formatCode="000"/>
    <numFmt numFmtId="167" formatCode="[$-1009]d\-mmm\-yy;@"/>
  </numFmts>
  <fonts count="22" x14ac:knownFonts="1">
    <font>
      <sz val="10"/>
      <color indexed="8"/>
      <name val="Verdana"/>
    </font>
    <font>
      <sz val="10"/>
      <color indexed="8"/>
      <name val="Verdana"/>
      <family val="2"/>
    </font>
    <font>
      <sz val="10"/>
      <color indexed="8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0"/>
      <color indexed="8"/>
      <name val="Tahoma"/>
      <family val="2"/>
    </font>
    <font>
      <sz val="8"/>
      <name val="Verdana"/>
      <family val="2"/>
    </font>
    <font>
      <i/>
      <sz val="10"/>
      <color indexed="8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62"/>
      <name val="Tahoma"/>
      <family val="2"/>
    </font>
    <font>
      <sz val="10"/>
      <color indexed="62"/>
      <name val="Tahoma"/>
      <family val="2"/>
    </font>
    <font>
      <sz val="10"/>
      <color indexed="29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sz val="10"/>
      <name val="Arial"/>
      <family val="2"/>
    </font>
    <font>
      <sz val="10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C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slantDashDot">
        <color indexed="56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2"/>
      </left>
      <right/>
      <top style="hair">
        <color indexed="62"/>
      </top>
      <bottom/>
      <diagonal/>
    </border>
    <border>
      <left/>
      <right style="hair">
        <color indexed="62"/>
      </right>
      <top style="hair">
        <color indexed="62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hair">
        <color indexed="62"/>
      </right>
      <top/>
      <bottom style="hair">
        <color indexed="6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8" fillId="0" borderId="0"/>
    <xf numFmtId="0" fontId="20" fillId="0" borderId="0"/>
    <xf numFmtId="44" fontId="8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43" fontId="2" fillId="0" borderId="0" xfId="0" applyNumberFormat="1" applyFont="1"/>
    <xf numFmtId="44" fontId="2" fillId="0" borderId="0" xfId="0" applyNumberFormat="1" applyFont="1"/>
    <xf numFmtId="43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43" fontId="2" fillId="0" borderId="0" xfId="0" applyNumberFormat="1" applyFont="1" applyBorder="1"/>
    <xf numFmtId="43" fontId="2" fillId="0" borderId="2" xfId="0" applyNumberFormat="1" applyFont="1" applyBorder="1"/>
    <xf numFmtId="0" fontId="7" fillId="0" borderId="0" xfId="0" applyFont="1"/>
    <xf numFmtId="0" fontId="2" fillId="0" borderId="3" xfId="0" applyFont="1" applyBorder="1"/>
    <xf numFmtId="43" fontId="2" fillId="0" borderId="3" xfId="0" applyNumberFormat="1" applyFont="1" applyBorder="1"/>
    <xf numFmtId="44" fontId="2" fillId="0" borderId="2" xfId="1" applyFont="1" applyBorder="1"/>
    <xf numFmtId="0" fontId="2" fillId="0" borderId="0" xfId="0" applyFont="1" applyFill="1"/>
    <xf numFmtId="43" fontId="2" fillId="0" borderId="0" xfId="0" applyNumberFormat="1" applyFont="1" applyFill="1"/>
    <xf numFmtId="0" fontId="9" fillId="0" borderId="0" xfId="4" applyFont="1"/>
    <xf numFmtId="0" fontId="9" fillId="0" borderId="0" xfId="4" applyFont="1" applyAlignment="1">
      <alignment horizontal="center"/>
    </xf>
    <xf numFmtId="0" fontId="12" fillId="2" borderId="0" xfId="4" applyFont="1" applyFill="1"/>
    <xf numFmtId="0" fontId="19" fillId="0" borderId="0" xfId="4" applyFont="1"/>
    <xf numFmtId="0" fontId="12" fillId="0" borderId="0" xfId="4" applyFont="1"/>
    <xf numFmtId="167" fontId="12" fillId="0" borderId="0" xfId="4" applyNumberFormat="1" applyFont="1" applyAlignment="1">
      <alignment horizontal="left"/>
    </xf>
    <xf numFmtId="164" fontId="12" fillId="0" borderId="0" xfId="4" applyNumberFormat="1" applyFont="1" applyAlignment="1">
      <alignment horizontal="center"/>
    </xf>
    <xf numFmtId="43" fontId="12" fillId="0" borderId="0" xfId="4" applyNumberFormat="1" applyFont="1"/>
    <xf numFmtId="0" fontId="15" fillId="0" borderId="0" xfId="4" applyFont="1" applyAlignment="1">
      <alignment horizontal="center"/>
    </xf>
    <xf numFmtId="0" fontId="19" fillId="3" borderId="0" xfId="4" applyFont="1" applyFill="1"/>
    <xf numFmtId="0" fontId="12" fillId="3" borderId="0" xfId="4" applyFont="1" applyFill="1"/>
    <xf numFmtId="167" fontId="12" fillId="3" borderId="0" xfId="4" applyNumberFormat="1" applyFont="1" applyFill="1" applyAlignment="1">
      <alignment horizontal="left"/>
    </xf>
    <xf numFmtId="166" fontId="12" fillId="3" borderId="0" xfId="4" applyNumberFormat="1" applyFont="1" applyFill="1" applyAlignment="1">
      <alignment horizontal="center"/>
    </xf>
    <xf numFmtId="43" fontId="12" fillId="3" borderId="0" xfId="4" applyNumberFormat="1" applyFont="1" applyFill="1"/>
    <xf numFmtId="0" fontId="15" fillId="3" borderId="0" xfId="4" applyFont="1" applyFill="1" applyAlignment="1">
      <alignment horizontal="center"/>
    </xf>
    <xf numFmtId="164" fontId="12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left"/>
    </xf>
    <xf numFmtId="0" fontId="17" fillId="3" borderId="0" xfId="4" applyFill="1"/>
    <xf numFmtId="43" fontId="12" fillId="3" borderId="2" xfId="4" applyNumberFormat="1" applyFont="1" applyFill="1" applyBorder="1"/>
    <xf numFmtId="0" fontId="14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17" fillId="0" borderId="0" xfId="4"/>
    <xf numFmtId="167" fontId="12" fillId="0" borderId="4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4" fillId="0" borderId="4" xfId="0" applyFont="1" applyBorder="1" applyAlignment="1">
      <alignment horizontal="center"/>
    </xf>
    <xf numFmtId="0" fontId="19" fillId="0" borderId="0" xfId="0" applyFont="1"/>
    <xf numFmtId="167" fontId="12" fillId="0" borderId="4" xfId="0" applyNumberFormat="1" applyFont="1" applyBorder="1" applyAlignment="1">
      <alignment horizontal="left"/>
    </xf>
    <xf numFmtId="0" fontId="12" fillId="0" borderId="4" xfId="0" applyFont="1" applyBorder="1"/>
    <xf numFmtId="166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/>
    <xf numFmtId="0" fontId="12" fillId="0" borderId="0" xfId="0" applyFont="1"/>
    <xf numFmtId="0" fontId="18" fillId="0" borderId="0" xfId="5" applyFont="1"/>
    <xf numFmtId="0" fontId="9" fillId="0" borderId="0" xfId="5" applyFont="1"/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10" fillId="0" borderId="0" xfId="5" applyFont="1"/>
    <xf numFmtId="164" fontId="10" fillId="0" borderId="0" xfId="5" applyNumberFormat="1" applyFont="1" applyAlignment="1">
      <alignment horizontal="center"/>
    </xf>
    <xf numFmtId="0" fontId="13" fillId="0" borderId="0" xfId="5" applyFont="1" applyAlignment="1">
      <alignment horizontal="center"/>
    </xf>
    <xf numFmtId="0" fontId="9" fillId="0" borderId="0" xfId="5" applyFont="1" applyFill="1" applyAlignment="1">
      <alignment horizontal="left"/>
    </xf>
    <xf numFmtId="0" fontId="9" fillId="0" borderId="0" xfId="5" quotePrefix="1" applyFont="1"/>
    <xf numFmtId="164" fontId="9" fillId="0" borderId="0" xfId="5" quotePrefix="1" applyNumberFormat="1" applyFont="1" applyAlignment="1">
      <alignment horizontal="center"/>
    </xf>
    <xf numFmtId="0" fontId="18" fillId="0" borderId="0" xfId="5" applyFont="1" applyAlignment="1">
      <alignment horizontal="center"/>
    </xf>
    <xf numFmtId="0" fontId="9" fillId="0" borderId="4" xfId="5" applyFont="1" applyBorder="1" applyAlignment="1">
      <alignment horizontal="center"/>
    </xf>
    <xf numFmtId="164" fontId="9" fillId="0" borderId="4" xfId="5" applyNumberFormat="1" applyFont="1" applyBorder="1" applyAlignment="1">
      <alignment horizontal="center"/>
    </xf>
    <xf numFmtId="0" fontId="13" fillId="0" borderId="4" xfId="5" applyFont="1" applyBorder="1" applyAlignment="1">
      <alignment horizontal="center"/>
    </xf>
    <xf numFmtId="0" fontId="19" fillId="2" borderId="0" xfId="5" applyFont="1" applyFill="1"/>
    <xf numFmtId="165" fontId="12" fillId="2" borderId="4" xfId="5" applyNumberFormat="1" applyFont="1" applyFill="1" applyBorder="1" applyAlignment="1">
      <alignment horizontal="left"/>
    </xf>
    <xf numFmtId="0" fontId="12" fillId="2" borderId="0" xfId="5" applyFont="1" applyFill="1"/>
    <xf numFmtId="0" fontId="12" fillId="2" borderId="4" xfId="5" applyFont="1" applyFill="1" applyBorder="1"/>
    <xf numFmtId="166" fontId="12" fillId="2" borderId="4" xfId="5" applyNumberFormat="1" applyFont="1" applyFill="1" applyBorder="1" applyAlignment="1">
      <alignment horizontal="center"/>
    </xf>
    <xf numFmtId="43" fontId="12" fillId="2" borderId="5" xfId="5" applyNumberFormat="1" applyFont="1" applyFill="1" applyBorder="1" applyAlignment="1">
      <alignment horizontal="center"/>
    </xf>
    <xf numFmtId="43" fontId="12" fillId="2" borderId="4" xfId="5" applyNumberFormat="1" applyFont="1" applyFill="1" applyBorder="1" applyAlignment="1">
      <alignment horizontal="center"/>
    </xf>
    <xf numFmtId="43" fontId="12" fillId="2" borderId="4" xfId="5" applyNumberFormat="1" applyFont="1" applyFill="1" applyBorder="1" applyAlignment="1">
      <alignment horizontal="right"/>
    </xf>
    <xf numFmtId="0" fontId="14" fillId="2" borderId="4" xfId="5" applyFont="1" applyFill="1" applyBorder="1" applyAlignment="1">
      <alignment horizontal="center"/>
    </xf>
    <xf numFmtId="0" fontId="19" fillId="0" borderId="0" xfId="5" applyFont="1"/>
    <xf numFmtId="0" fontId="12" fillId="0" borderId="0" xfId="5" applyFont="1"/>
    <xf numFmtId="167" fontId="12" fillId="0" borderId="0" xfId="5" applyNumberFormat="1" applyFont="1" applyAlignment="1">
      <alignment horizontal="left"/>
    </xf>
    <xf numFmtId="164" fontId="12" fillId="0" borderId="0" xfId="5" applyNumberFormat="1" applyFont="1" applyAlignment="1">
      <alignment horizontal="center"/>
    </xf>
    <xf numFmtId="43" fontId="12" fillId="0" borderId="0" xfId="5" applyNumberFormat="1" applyFont="1"/>
    <xf numFmtId="0" fontId="15" fillId="0" borderId="0" xfId="5" applyFont="1" applyAlignment="1">
      <alignment horizontal="center"/>
    </xf>
    <xf numFmtId="0" fontId="19" fillId="5" borderId="0" xfId="5" applyFont="1" applyFill="1"/>
    <xf numFmtId="0" fontId="12" fillId="5" borderId="0" xfId="5" applyFont="1" applyFill="1"/>
    <xf numFmtId="167" fontId="12" fillId="5" borderId="0" xfId="5" applyNumberFormat="1" applyFont="1" applyFill="1" applyAlignment="1">
      <alignment horizontal="left"/>
    </xf>
    <xf numFmtId="166" fontId="12" fillId="5" borderId="0" xfId="5" applyNumberFormat="1" applyFont="1" applyFill="1" applyAlignment="1">
      <alignment horizontal="center"/>
    </xf>
    <xf numFmtId="43" fontId="12" fillId="5" borderId="0" xfId="5" applyNumberFormat="1" applyFont="1" applyFill="1"/>
    <xf numFmtId="0" fontId="15" fillId="5" borderId="0" xfId="5" applyFont="1" applyFill="1" applyAlignment="1">
      <alignment horizontal="center"/>
    </xf>
    <xf numFmtId="0" fontId="12" fillId="0" borderId="0" xfId="5" applyFont="1" applyFill="1"/>
    <xf numFmtId="164" fontId="12" fillId="5" borderId="0" xfId="5" applyNumberFormat="1" applyFont="1" applyFill="1" applyAlignment="1">
      <alignment horizontal="center"/>
    </xf>
    <xf numFmtId="0" fontId="12" fillId="5" borderId="0" xfId="5" applyFont="1" applyFill="1" applyAlignment="1">
      <alignment horizontal="left"/>
    </xf>
    <xf numFmtId="0" fontId="8" fillId="0" borderId="0" xfId="5" applyFill="1"/>
    <xf numFmtId="43" fontId="12" fillId="5" borderId="2" xfId="5" applyNumberFormat="1" applyFont="1" applyFill="1" applyBorder="1"/>
    <xf numFmtId="0" fontId="14" fillId="5" borderId="0" xfId="5" applyFont="1" applyFill="1" applyAlignment="1">
      <alignment horizontal="center"/>
    </xf>
    <xf numFmtId="0" fontId="14" fillId="0" borderId="0" xfId="5" applyFont="1" applyAlignment="1">
      <alignment horizontal="center"/>
    </xf>
    <xf numFmtId="0" fontId="12" fillId="0" borderId="0" xfId="5" applyFont="1" applyAlignment="1">
      <alignment horizontal="left"/>
    </xf>
    <xf numFmtId="0" fontId="8" fillId="0" borderId="0" xfId="5"/>
    <xf numFmtId="0" fontId="12" fillId="6" borderId="0" xfId="5" applyFont="1" applyFill="1"/>
    <xf numFmtId="43" fontId="12" fillId="2" borderId="4" xfId="0" applyNumberFormat="1" applyFont="1" applyFill="1" applyBorder="1" applyAlignment="1">
      <alignment horizontal="right"/>
    </xf>
    <xf numFmtId="43" fontId="12" fillId="4" borderId="4" xfId="0" applyNumberFormat="1" applyFont="1" applyFill="1" applyBorder="1" applyAlignment="1">
      <alignment horizontal="right" vertical="top"/>
    </xf>
    <xf numFmtId="166" fontId="12" fillId="0" borderId="6" xfId="0" applyNumberFormat="1" applyFont="1" applyBorder="1" applyAlignment="1">
      <alignment horizontal="center" vertical="top"/>
    </xf>
    <xf numFmtId="0" fontId="1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quotePrefix="1" applyFont="1"/>
    <xf numFmtId="164" fontId="9" fillId="0" borderId="0" xfId="0" quotePrefix="1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2" borderId="0" xfId="0" applyFont="1" applyFill="1"/>
    <xf numFmtId="165" fontId="12" fillId="2" borderId="4" xfId="0" applyNumberFormat="1" applyFont="1" applyFill="1" applyBorder="1" applyAlignment="1">
      <alignment horizontal="left"/>
    </xf>
    <xf numFmtId="0" fontId="12" fillId="2" borderId="0" xfId="0" applyFont="1" applyFill="1"/>
    <xf numFmtId="0" fontId="12" fillId="2" borderId="4" xfId="0" applyFont="1" applyFill="1" applyBorder="1"/>
    <xf numFmtId="166" fontId="12" fillId="2" borderId="4" xfId="0" applyNumberFormat="1" applyFont="1" applyFill="1" applyBorder="1" applyAlignment="1">
      <alignment horizontal="center"/>
    </xf>
    <xf numFmtId="43" fontId="12" fillId="2" borderId="5" xfId="0" applyNumberFormat="1" applyFont="1" applyFill="1" applyBorder="1" applyAlignment="1">
      <alignment horizontal="center"/>
    </xf>
    <xf numFmtId="43" fontId="12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7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43" fontId="12" fillId="0" borderId="0" xfId="0" applyNumberFormat="1" applyFont="1"/>
    <xf numFmtId="0" fontId="15" fillId="0" borderId="0" xfId="0" applyFont="1" applyAlignment="1">
      <alignment horizontal="center"/>
    </xf>
    <xf numFmtId="0" fontId="19" fillId="6" borderId="0" xfId="0" applyFont="1" applyFill="1"/>
    <xf numFmtId="165" fontId="12" fillId="6" borderId="4" xfId="0" applyNumberFormat="1" applyFont="1" applyFill="1" applyBorder="1" applyAlignment="1">
      <alignment horizontal="left"/>
    </xf>
    <xf numFmtId="0" fontId="12" fillId="6" borderId="0" xfId="0" applyFont="1" applyFill="1"/>
    <xf numFmtId="0" fontId="12" fillId="6" borderId="4" xfId="0" applyFont="1" applyFill="1" applyBorder="1"/>
    <xf numFmtId="166" fontId="12" fillId="6" borderId="4" xfId="0" applyNumberFormat="1" applyFont="1" applyFill="1" applyBorder="1" applyAlignment="1">
      <alignment horizontal="center"/>
    </xf>
    <xf numFmtId="43" fontId="12" fillId="6" borderId="5" xfId="0" applyNumberFormat="1" applyFont="1" applyFill="1" applyBorder="1" applyAlignment="1">
      <alignment horizontal="center"/>
    </xf>
    <xf numFmtId="43" fontId="12" fillId="6" borderId="4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9" fillId="0" borderId="0" xfId="0" quotePrefix="1" applyFont="1" applyAlignment="1">
      <alignment vertical="top"/>
    </xf>
    <xf numFmtId="0" fontId="9" fillId="0" borderId="0" xfId="0" quotePrefix="1" applyFont="1" applyAlignment="1">
      <alignment vertical="top" wrapText="1"/>
    </xf>
    <xf numFmtId="164" fontId="9" fillId="0" borderId="0" xfId="0" quotePrefix="1" applyNumberFormat="1" applyFont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165" fontId="12" fillId="2" borderId="4" xfId="0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vertical="top"/>
    </xf>
    <xf numFmtId="0" fontId="12" fillId="2" borderId="4" xfId="0" applyFont="1" applyFill="1" applyBorder="1" applyAlignment="1">
      <alignment vertical="top" wrapText="1"/>
    </xf>
    <xf numFmtId="166" fontId="12" fillId="2" borderId="6" xfId="0" applyNumberFormat="1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vertical="top"/>
    </xf>
    <xf numFmtId="0" fontId="12" fillId="0" borderId="0" xfId="0" applyFont="1" applyAlignment="1">
      <alignment vertical="top" wrapText="1"/>
    </xf>
    <xf numFmtId="164" fontId="12" fillId="0" borderId="0" xfId="0" applyNumberFormat="1" applyFont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167" fontId="12" fillId="3" borderId="0" xfId="0" applyNumberFormat="1" applyFont="1" applyFill="1" applyAlignment="1">
      <alignment horizontal="left" vertical="top" wrapText="1"/>
    </xf>
    <xf numFmtId="166" fontId="12" fillId="3" borderId="0" xfId="0" applyNumberFormat="1" applyFont="1" applyFill="1" applyAlignment="1">
      <alignment horizontal="center" vertical="top"/>
    </xf>
    <xf numFmtId="43" fontId="12" fillId="3" borderId="8" xfId="0" applyNumberFormat="1" applyFont="1" applyFill="1" applyBorder="1" applyAlignment="1">
      <alignment vertical="top"/>
    </xf>
    <xf numFmtId="43" fontId="12" fillId="3" borderId="0" xfId="0" applyNumberFormat="1" applyFont="1" applyFill="1" applyAlignment="1">
      <alignment vertical="top"/>
    </xf>
    <xf numFmtId="0" fontId="15" fillId="3" borderId="0" xfId="0" applyFont="1" applyFill="1" applyAlignment="1">
      <alignment horizontal="center" vertical="top"/>
    </xf>
    <xf numFmtId="164" fontId="12" fillId="3" borderId="0" xfId="0" applyNumberFormat="1" applyFont="1" applyFill="1" applyAlignment="1">
      <alignment horizontal="center" vertical="top"/>
    </xf>
    <xf numFmtId="0" fontId="12" fillId="3" borderId="0" xfId="0" applyFont="1" applyFill="1" applyAlignment="1">
      <alignment horizontal="left" vertical="top" wrapText="1"/>
    </xf>
    <xf numFmtId="167" fontId="12" fillId="3" borderId="0" xfId="0" applyNumberFormat="1" applyFont="1" applyFill="1" applyAlignment="1">
      <alignment horizontal="left" vertical="top"/>
    </xf>
    <xf numFmtId="0" fontId="12" fillId="3" borderId="0" xfId="0" applyFont="1" applyFill="1" applyAlignment="1">
      <alignment vertical="top" wrapText="1"/>
    </xf>
    <xf numFmtId="167" fontId="12" fillId="0" borderId="0" xfId="0" applyNumberFormat="1" applyFont="1" applyAlignment="1">
      <alignment horizontal="left" vertical="top"/>
    </xf>
    <xf numFmtId="43" fontId="12" fillId="0" borderId="8" xfId="0" applyNumberFormat="1" applyFont="1" applyBorder="1" applyAlignment="1">
      <alignment vertical="top"/>
    </xf>
    <xf numFmtId="43" fontId="12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16" fontId="12" fillId="5" borderId="0" xfId="5" applyNumberFormat="1" applyFont="1" applyFill="1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3" fontId="12" fillId="6" borderId="7" xfId="0" applyNumberFormat="1" applyFont="1" applyFill="1" applyBorder="1" applyAlignment="1">
      <alignment vertical="top"/>
    </xf>
    <xf numFmtId="0" fontId="14" fillId="0" borderId="0" xfId="0" applyFont="1" applyAlignment="1">
      <alignment horizontal="center" vertical="top"/>
    </xf>
    <xf numFmtId="43" fontId="15" fillId="3" borderId="0" xfId="0" applyNumberFormat="1" applyFont="1" applyFill="1" applyAlignment="1">
      <alignment horizontal="center" vertical="top"/>
    </xf>
    <xf numFmtId="0" fontId="0" fillId="0" borderId="0" xfId="0" applyAlignment="1">
      <alignment vertical="top"/>
    </xf>
    <xf numFmtId="0" fontId="12" fillId="0" borderId="8" xfId="0" applyFont="1" applyBorder="1" applyAlignment="1">
      <alignment vertical="top"/>
    </xf>
    <xf numFmtId="166" fontId="12" fillId="2" borderId="9" xfId="0" applyNumberFormat="1" applyFont="1" applyFill="1" applyBorder="1" applyAlignment="1">
      <alignment horizontal="center" vertical="top"/>
    </xf>
    <xf numFmtId="43" fontId="12" fillId="2" borderId="10" xfId="0" applyNumberFormat="1" applyFont="1" applyFill="1" applyBorder="1" applyAlignment="1">
      <alignment horizontal="center" vertical="top"/>
    </xf>
    <xf numFmtId="43" fontId="12" fillId="6" borderId="11" xfId="0" applyNumberFormat="1" applyFont="1" applyFill="1" applyBorder="1" applyAlignment="1">
      <alignment vertical="top"/>
    </xf>
    <xf numFmtId="0" fontId="14" fillId="6" borderId="4" xfId="0" applyFont="1" applyFill="1" applyBorder="1" applyAlignment="1">
      <alignment horizontal="center" vertical="top"/>
    </xf>
    <xf numFmtId="43" fontId="12" fillId="4" borderId="12" xfId="0" applyNumberFormat="1" applyFont="1" applyFill="1" applyBorder="1" applyAlignment="1">
      <alignment horizontal="right" vertical="top"/>
    </xf>
    <xf numFmtId="0" fontId="19" fillId="7" borderId="0" xfId="0" applyFont="1" applyFill="1" applyAlignment="1">
      <alignment horizontal="center" vertical="top"/>
    </xf>
    <xf numFmtId="165" fontId="12" fillId="7" borderId="4" xfId="0" applyNumberFormat="1" applyFont="1" applyFill="1" applyBorder="1" applyAlignment="1">
      <alignment horizontal="center" vertical="top"/>
    </xf>
    <xf numFmtId="0" fontId="12" fillId="7" borderId="0" xfId="0" applyFont="1" applyFill="1" applyAlignment="1">
      <alignment vertical="top"/>
    </xf>
    <xf numFmtId="0" fontId="12" fillId="7" borderId="4" xfId="0" applyFont="1" applyFill="1" applyBorder="1" applyAlignment="1">
      <alignment vertical="top" wrapText="1"/>
    </xf>
    <xf numFmtId="166" fontId="12" fillId="7" borderId="6" xfId="0" applyNumberFormat="1" applyFont="1" applyFill="1" applyBorder="1" applyAlignment="1">
      <alignment horizontal="center" vertical="top"/>
    </xf>
    <xf numFmtId="166" fontId="12" fillId="7" borderId="9" xfId="0" applyNumberFormat="1" applyFont="1" applyFill="1" applyBorder="1" applyAlignment="1">
      <alignment horizontal="center" vertical="top"/>
    </xf>
    <xf numFmtId="43" fontId="12" fillId="7" borderId="10" xfId="0" applyNumberFormat="1" applyFont="1" applyFill="1" applyBorder="1" applyAlignment="1">
      <alignment horizontal="center" vertical="top"/>
    </xf>
    <xf numFmtId="43" fontId="12" fillId="7" borderId="4" xfId="0" applyNumberFormat="1" applyFont="1" applyFill="1" applyBorder="1" applyAlignment="1">
      <alignment horizontal="right" vertical="top"/>
    </xf>
    <xf numFmtId="0" fontId="14" fillId="7" borderId="4" xfId="0" applyFont="1" applyFill="1" applyBorder="1" applyAlignment="1">
      <alignment horizontal="center" vertical="top"/>
    </xf>
    <xf numFmtId="0" fontId="12" fillId="7" borderId="4" xfId="0" applyFont="1" applyFill="1" applyBorder="1" applyAlignment="1">
      <alignment vertical="top"/>
    </xf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9" fillId="0" borderId="0" xfId="5" applyFont="1" applyAlignment="1">
      <alignment horizontal="center"/>
    </xf>
    <xf numFmtId="0" fontId="19" fillId="0" borderId="0" xfId="5" applyFont="1" applyFill="1"/>
    <xf numFmtId="165" fontId="12" fillId="0" borderId="0" xfId="5" applyNumberFormat="1" applyFont="1" applyFill="1" applyBorder="1" applyAlignment="1">
      <alignment horizontal="left"/>
    </xf>
    <xf numFmtId="0" fontId="12" fillId="0" borderId="0" xfId="5" applyFont="1" applyFill="1" applyBorder="1"/>
    <xf numFmtId="166" fontId="12" fillId="0" borderId="0" xfId="5" applyNumberFormat="1" applyFont="1" applyFill="1" applyBorder="1" applyAlignment="1">
      <alignment horizontal="center"/>
    </xf>
    <xf numFmtId="43" fontId="12" fillId="0" borderId="0" xfId="5" applyNumberFormat="1" applyFont="1" applyFill="1" applyBorder="1" applyAlignment="1">
      <alignment horizontal="center"/>
    </xf>
    <xf numFmtId="43" fontId="12" fillId="0" borderId="0" xfId="5" applyNumberFormat="1" applyFont="1" applyFill="1" applyBorder="1" applyAlignment="1">
      <alignment horizontal="right"/>
    </xf>
    <xf numFmtId="0" fontId="14" fillId="0" borderId="0" xfId="5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center" vertical="top"/>
    </xf>
    <xf numFmtId="43" fontId="12" fillId="6" borderId="0" xfId="0" applyNumberFormat="1" applyFont="1" applyFill="1" applyAlignment="1">
      <alignment horizontal="right" vertical="top"/>
    </xf>
    <xf numFmtId="43" fontId="12" fillId="6" borderId="0" xfId="0" applyNumberFormat="1" applyFont="1" applyFill="1" applyAlignment="1">
      <alignment vertical="top"/>
    </xf>
    <xf numFmtId="43" fontId="12" fillId="3" borderId="2" xfId="0" applyNumberFormat="1" applyFont="1" applyFill="1" applyBorder="1" applyAlignment="1">
      <alignment vertical="top"/>
    </xf>
    <xf numFmtId="15" fontId="19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9" fillId="0" borderId="6" xfId="5" applyFont="1" applyBorder="1" applyAlignment="1">
      <alignment horizontal="center"/>
    </xf>
    <xf numFmtId="0" fontId="9" fillId="0" borderId="7" xfId="5" applyFont="1" applyBorder="1" applyAlignment="1">
      <alignment horizontal="center"/>
    </xf>
  </cellXfs>
  <cellStyles count="8">
    <cellStyle name="Currency" xfId="1" builtinId="4"/>
    <cellStyle name="Currency 2" xfId="7"/>
    <cellStyle name="Normal" xfId="0" builtinId="0"/>
    <cellStyle name="Normal 2" xfId="2"/>
    <cellStyle name="Normal 3" xfId="3"/>
    <cellStyle name="Normal 4" xfId="4"/>
    <cellStyle name="Normal 4 2" xfId="5"/>
    <cellStyle name="Normal 5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topLeftCell="A28" zoomScale="110" zoomScaleNormal="110" workbookViewId="0">
      <selection activeCell="I42" sqref="I42"/>
    </sheetView>
  </sheetViews>
  <sheetFormatPr defaultColWidth="8.625" defaultRowHeight="12.75" x14ac:dyDescent="0.2"/>
  <cols>
    <col min="1" max="6" width="8.625" style="1"/>
    <col min="7" max="7" width="12.625" style="2" customWidth="1"/>
    <col min="8" max="8" width="9.875" style="1" bestFit="1" customWidth="1"/>
    <col min="9" max="9" width="10.125" style="1" bestFit="1" customWidth="1"/>
    <col min="10" max="10" width="9.125" style="1" bestFit="1" customWidth="1"/>
    <col min="11" max="16384" width="8.625" style="1"/>
  </cols>
  <sheetData>
    <row r="1" spans="1:7" s="5" customFormat="1" ht="14.25" x14ac:dyDescent="0.2">
      <c r="A1" s="212" t="s">
        <v>0</v>
      </c>
      <c r="B1" s="212"/>
      <c r="C1" s="212"/>
      <c r="D1" s="212"/>
      <c r="E1" s="212"/>
      <c r="F1" s="212"/>
      <c r="G1" s="212"/>
    </row>
    <row r="2" spans="1:7" x14ac:dyDescent="0.2">
      <c r="A2" s="211" t="s">
        <v>1</v>
      </c>
      <c r="B2" s="211"/>
      <c r="C2" s="211"/>
      <c r="D2" s="211"/>
      <c r="E2" s="211"/>
      <c r="F2" s="211"/>
      <c r="G2" s="211"/>
    </row>
    <row r="3" spans="1:7" x14ac:dyDescent="0.2">
      <c r="A3" s="211" t="s">
        <v>168</v>
      </c>
      <c r="B3" s="211"/>
      <c r="C3" s="211"/>
      <c r="D3" s="211"/>
      <c r="E3" s="211"/>
      <c r="F3" s="211"/>
      <c r="G3" s="211"/>
    </row>
    <row r="6" spans="1:7" x14ac:dyDescent="0.2">
      <c r="A6" s="6" t="s">
        <v>2</v>
      </c>
    </row>
    <row r="7" spans="1:7" ht="6" customHeight="1" x14ac:dyDescent="0.2"/>
    <row r="8" spans="1:7" x14ac:dyDescent="0.2">
      <c r="A8" s="1" t="s">
        <v>3</v>
      </c>
      <c r="G8" s="3">
        <f>Scotiabank!H253</f>
        <v>38389.19999999991</v>
      </c>
    </row>
    <row r="9" spans="1:7" x14ac:dyDescent="0.2">
      <c r="A9" s="1" t="s">
        <v>4</v>
      </c>
      <c r="G9" s="2">
        <f>'Scotiabank (Savings)'!H27</f>
        <v>85.64</v>
      </c>
    </row>
    <row r="10" spans="1:7" x14ac:dyDescent="0.2">
      <c r="A10" s="1" t="s">
        <v>5</v>
      </c>
      <c r="G10" s="2">
        <f>'Scotiabank (GIC)'!H11</f>
        <v>5000</v>
      </c>
    </row>
    <row r="11" spans="1:7" x14ac:dyDescent="0.2">
      <c r="A11" s="1" t="s">
        <v>6</v>
      </c>
      <c r="G11" s="2">
        <v>0</v>
      </c>
    </row>
    <row r="12" spans="1:7" x14ac:dyDescent="0.2">
      <c r="A12" s="1" t="s">
        <v>7</v>
      </c>
      <c r="G12" s="2">
        <f>Scotiabank!G287</f>
        <v>0</v>
      </c>
    </row>
    <row r="14" spans="1:7" ht="13.5" thickBot="1" x14ac:dyDescent="0.25">
      <c r="A14" s="1" t="s">
        <v>8</v>
      </c>
      <c r="G14" s="8">
        <f>SUM(G8:G13)</f>
        <v>43474.839999999909</v>
      </c>
    </row>
    <row r="15" spans="1:7" ht="13.5" thickTop="1" x14ac:dyDescent="0.2"/>
    <row r="17" spans="1:7" x14ac:dyDescent="0.2">
      <c r="A17" s="6" t="s">
        <v>9</v>
      </c>
    </row>
    <row r="18" spans="1:7" ht="6" customHeight="1" x14ac:dyDescent="0.2"/>
    <row r="19" spans="1:7" x14ac:dyDescent="0.2">
      <c r="A19" s="1" t="s">
        <v>10</v>
      </c>
      <c r="G19" s="2">
        <f>'AccPay+ AccLiab'!H10</f>
        <v>1356</v>
      </c>
    </row>
    <row r="20" spans="1:7" x14ac:dyDescent="0.2">
      <c r="A20" s="1" t="s">
        <v>11</v>
      </c>
      <c r="G20" s="2">
        <f>Scotiabank!F288</f>
        <v>0</v>
      </c>
    </row>
    <row r="22" spans="1:7" x14ac:dyDescent="0.2">
      <c r="A22" s="1" t="s">
        <v>12</v>
      </c>
      <c r="G22" s="4">
        <f>SUM(G19:G21)</f>
        <v>1356</v>
      </c>
    </row>
    <row r="23" spans="1:7" ht="6" customHeight="1" x14ac:dyDescent="0.2">
      <c r="G23" s="7"/>
    </row>
    <row r="24" spans="1:7" x14ac:dyDescent="0.2">
      <c r="G24" s="7"/>
    </row>
    <row r="25" spans="1:7" x14ac:dyDescent="0.2">
      <c r="A25" s="6" t="s">
        <v>13</v>
      </c>
      <c r="G25" s="7">
        <f>G14-G22</f>
        <v>42118.839999999909</v>
      </c>
    </row>
    <row r="27" spans="1:7" ht="13.5" thickBot="1" x14ac:dyDescent="0.25">
      <c r="A27" s="1" t="s">
        <v>14</v>
      </c>
      <c r="G27" s="12">
        <f>SUM(G22:G25)</f>
        <v>43474.839999999909</v>
      </c>
    </row>
    <row r="28" spans="1:7" ht="13.5" thickTop="1" x14ac:dyDescent="0.2"/>
    <row r="31" spans="1:7" x14ac:dyDescent="0.2">
      <c r="A31" s="1" t="s">
        <v>15</v>
      </c>
      <c r="F31" s="2"/>
      <c r="G31" s="1"/>
    </row>
    <row r="32" spans="1:7" s="13" customFormat="1" x14ac:dyDescent="0.2">
      <c r="F32" s="14"/>
    </row>
    <row r="34" spans="1:11" s="10" customFormat="1" ht="13.5" thickBot="1" x14ac:dyDescent="0.25">
      <c r="G34" s="11"/>
    </row>
    <row r="40" spans="1:11" s="5" customFormat="1" ht="14.25" x14ac:dyDescent="0.2">
      <c r="A40" s="212" t="s">
        <v>0</v>
      </c>
      <c r="B40" s="212"/>
      <c r="C40" s="212"/>
      <c r="D40" s="212"/>
      <c r="E40" s="212"/>
      <c r="F40" s="212"/>
      <c r="G40" s="212"/>
    </row>
    <row r="41" spans="1:11" x14ac:dyDescent="0.2">
      <c r="A41" s="211" t="s">
        <v>16</v>
      </c>
      <c r="B41" s="211"/>
      <c r="C41" s="211"/>
      <c r="D41" s="211"/>
      <c r="E41" s="211"/>
      <c r="F41" s="211"/>
      <c r="G41" s="211"/>
      <c r="J41" s="2"/>
    </row>
    <row r="42" spans="1:11" x14ac:dyDescent="0.2">
      <c r="A42" s="211" t="s">
        <v>175</v>
      </c>
      <c r="B42" s="211"/>
      <c r="C42" s="211"/>
      <c r="D42" s="211"/>
      <c r="E42" s="211"/>
      <c r="F42" s="211"/>
      <c r="G42" s="211"/>
    </row>
    <row r="43" spans="1:11" x14ac:dyDescent="0.2">
      <c r="I43" s="2"/>
    </row>
    <row r="44" spans="1:11" x14ac:dyDescent="0.2">
      <c r="J44" s="2"/>
    </row>
    <row r="45" spans="1:11" x14ac:dyDescent="0.2">
      <c r="I45" s="3"/>
      <c r="J45" s="3"/>
    </row>
    <row r="46" spans="1:11" x14ac:dyDescent="0.2">
      <c r="K46" s="3"/>
    </row>
    <row r="47" spans="1:11" x14ac:dyDescent="0.2">
      <c r="A47" s="1" t="s">
        <v>89</v>
      </c>
      <c r="G47" s="3">
        <v>54860.06</v>
      </c>
      <c r="I47" s="2"/>
      <c r="J47" s="2"/>
    </row>
    <row r="48" spans="1:11" x14ac:dyDescent="0.2">
      <c r="K48" s="2"/>
    </row>
    <row r="49" spans="1:11" x14ac:dyDescent="0.2">
      <c r="A49" s="1" t="s">
        <v>158</v>
      </c>
      <c r="G49" s="2">
        <f ca="1">'Income Statement'!G36</f>
        <v>-12741.219999999987</v>
      </c>
      <c r="I49" s="3"/>
      <c r="J49" s="2"/>
    </row>
    <row r="50" spans="1:11" x14ac:dyDescent="0.2">
      <c r="J50" s="2"/>
      <c r="K50" s="3"/>
    </row>
    <row r="51" spans="1:11" ht="13.5" thickBot="1" x14ac:dyDescent="0.25">
      <c r="A51" s="1" t="s">
        <v>17</v>
      </c>
      <c r="G51" s="12">
        <f ca="1">SUM(G47:G49)</f>
        <v>42118.840000000011</v>
      </c>
      <c r="I51" s="3"/>
      <c r="J51" s="2"/>
    </row>
    <row r="52" spans="1:11" ht="13.5" thickTop="1" x14ac:dyDescent="0.2">
      <c r="J52" s="2"/>
      <c r="K52" s="3"/>
    </row>
    <row r="53" spans="1:11" x14ac:dyDescent="0.2">
      <c r="J53" s="3"/>
    </row>
    <row r="54" spans="1:11" x14ac:dyDescent="0.2">
      <c r="H54" s="3"/>
      <c r="I54" s="3"/>
    </row>
    <row r="55" spans="1:11" x14ac:dyDescent="0.2">
      <c r="I55" s="2"/>
    </row>
    <row r="58" spans="1:11" x14ac:dyDescent="0.2">
      <c r="I58" s="2"/>
    </row>
  </sheetData>
  <mergeCells count="6">
    <mergeCell ref="A41:G41"/>
    <mergeCell ref="A42:G42"/>
    <mergeCell ref="A1:G1"/>
    <mergeCell ref="A2:G2"/>
    <mergeCell ref="A3:G3"/>
    <mergeCell ref="A40:G40"/>
  </mergeCells>
  <phoneticPr fontId="6" type="noConversion"/>
  <printOptions horizontalCentered="1"/>
  <pageMargins left="1" right="1" top="1" bottom="1" header="0.3" footer="0.3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opLeftCell="A25" zoomScale="110" zoomScaleNormal="110" workbookViewId="0">
      <selection activeCell="G5" sqref="G5"/>
    </sheetView>
  </sheetViews>
  <sheetFormatPr defaultColWidth="8.625" defaultRowHeight="12.75" x14ac:dyDescent="0.2"/>
  <cols>
    <col min="1" max="5" width="8.625" style="1"/>
    <col min="6" max="6" width="12.375" style="2" customWidth="1"/>
    <col min="7" max="7" width="12.625" style="1" customWidth="1"/>
    <col min="8" max="16384" width="8.625" style="1"/>
  </cols>
  <sheetData>
    <row r="1" spans="1:7" s="5" customFormat="1" ht="14.25" x14ac:dyDescent="0.2">
      <c r="A1" s="212" t="s">
        <v>0</v>
      </c>
      <c r="B1" s="212"/>
      <c r="C1" s="212"/>
      <c r="D1" s="212"/>
      <c r="E1" s="212"/>
      <c r="F1" s="212"/>
      <c r="G1" s="212"/>
    </row>
    <row r="2" spans="1:7" x14ac:dyDescent="0.2">
      <c r="A2" s="211" t="s">
        <v>18</v>
      </c>
      <c r="B2" s="211"/>
      <c r="C2" s="211"/>
      <c r="D2" s="211"/>
      <c r="E2" s="211"/>
      <c r="F2" s="211"/>
      <c r="G2" s="211"/>
    </row>
    <row r="3" spans="1:7" x14ac:dyDescent="0.2">
      <c r="A3" s="211" t="s">
        <v>169</v>
      </c>
      <c r="B3" s="211"/>
      <c r="C3" s="211"/>
      <c r="D3" s="211"/>
      <c r="E3" s="211"/>
      <c r="F3" s="211"/>
      <c r="G3" s="211"/>
    </row>
    <row r="6" spans="1:7" x14ac:dyDescent="0.2">
      <c r="A6" s="6" t="s">
        <v>19</v>
      </c>
    </row>
    <row r="7" spans="1:7" ht="6" customHeight="1" x14ac:dyDescent="0.2"/>
    <row r="8" spans="1:7" ht="9.75" customHeight="1" x14ac:dyDescent="0.2"/>
    <row r="9" spans="1:7" x14ac:dyDescent="0.2">
      <c r="A9" s="1" t="s">
        <v>104</v>
      </c>
      <c r="G9" s="3">
        <f>Scotiabank!F262+Scotiabank!G262</f>
        <v>13025</v>
      </c>
    </row>
    <row r="10" spans="1:7" x14ac:dyDescent="0.2">
      <c r="A10" s="1" t="s">
        <v>103</v>
      </c>
      <c r="G10" s="3">
        <f>Scotiabank!F263+Scotiabank!G263</f>
        <v>0</v>
      </c>
    </row>
    <row r="11" spans="1:7" x14ac:dyDescent="0.2">
      <c r="A11" s="1" t="s">
        <v>21</v>
      </c>
      <c r="G11" s="2">
        <f>Scotiabank!F265+Scotiabank!G265</f>
        <v>43725</v>
      </c>
    </row>
    <row r="12" spans="1:7" x14ac:dyDescent="0.2">
      <c r="A12" s="1" t="s">
        <v>78</v>
      </c>
      <c r="G12" s="2">
        <f>Scotiabank!F264+Scotiabank!G264</f>
        <v>5750</v>
      </c>
    </row>
    <row r="13" spans="1:7" x14ac:dyDescent="0.2">
      <c r="A13" s="1" t="s">
        <v>22</v>
      </c>
      <c r="G13" s="2">
        <f>Scotiabank!F267</f>
        <v>15700</v>
      </c>
    </row>
    <row r="14" spans="1:7" x14ac:dyDescent="0.2">
      <c r="A14" s="1" t="s">
        <v>23</v>
      </c>
      <c r="G14" s="2">
        <f>Scotiabank!F261</f>
        <v>0</v>
      </c>
    </row>
    <row r="15" spans="1:7" x14ac:dyDescent="0.2">
      <c r="A15" s="1" t="s">
        <v>24</v>
      </c>
      <c r="G15" s="2">
        <f>Scotiabank!F266</f>
        <v>100</v>
      </c>
    </row>
    <row r="16" spans="1:7" x14ac:dyDescent="0.2">
      <c r="A16" s="1" t="s">
        <v>25</v>
      </c>
      <c r="G16" s="2">
        <f>'Scotiabank (Savings)'!F35+'Scotiabank (GIC)'!F17</f>
        <v>868.08999999999992</v>
      </c>
    </row>
    <row r="17" spans="1:7" x14ac:dyDescent="0.2">
      <c r="G17" s="2"/>
    </row>
    <row r="18" spans="1:7" x14ac:dyDescent="0.2">
      <c r="A18" s="1" t="s">
        <v>26</v>
      </c>
      <c r="G18" s="4">
        <f>SUM(G9:G17)</f>
        <v>79168.09</v>
      </c>
    </row>
    <row r="19" spans="1:7" x14ac:dyDescent="0.2">
      <c r="G19" s="2"/>
    </row>
    <row r="20" spans="1:7" x14ac:dyDescent="0.2">
      <c r="G20" s="2"/>
    </row>
    <row r="21" spans="1:7" ht="15" customHeight="1" x14ac:dyDescent="0.2">
      <c r="A21" s="6" t="s">
        <v>27</v>
      </c>
      <c r="G21" s="2"/>
    </row>
    <row r="22" spans="1:7" ht="6" customHeight="1" x14ac:dyDescent="0.2">
      <c r="G22" s="2"/>
    </row>
    <row r="23" spans="1:7" x14ac:dyDescent="0.2">
      <c r="A23" s="1" t="s">
        <v>28</v>
      </c>
      <c r="G23" s="2">
        <f>-1*(Scotiabank!G271)</f>
        <v>61783.85</v>
      </c>
    </row>
    <row r="24" spans="1:7" x14ac:dyDescent="0.2">
      <c r="A24" s="1" t="s">
        <v>138</v>
      </c>
      <c r="G24" s="2">
        <f>-1*(Scotiabank!G272)</f>
        <v>241.85000000000002</v>
      </c>
    </row>
    <row r="25" spans="1:7" x14ac:dyDescent="0.2">
      <c r="A25" s="1" t="s">
        <v>29</v>
      </c>
      <c r="G25" s="2">
        <f>-1*(Scotiabank!G273)</f>
        <v>226</v>
      </c>
    </row>
    <row r="26" spans="1:7" x14ac:dyDescent="0.2">
      <c r="A26" s="1" t="s">
        <v>30</v>
      </c>
      <c r="G26" s="2">
        <f>-1*(Scotiabank!G274)</f>
        <v>4612.26</v>
      </c>
    </row>
    <row r="27" spans="1:7" x14ac:dyDescent="0.2">
      <c r="A27" s="1" t="s">
        <v>106</v>
      </c>
      <c r="G27" s="2">
        <f>-1*(Scotiabank!G275)</f>
        <v>1749.73</v>
      </c>
    </row>
    <row r="28" spans="1:7" x14ac:dyDescent="0.2">
      <c r="A28" s="1" t="s">
        <v>31</v>
      </c>
      <c r="G28" s="2">
        <f>-1*(Scotiabank!G276)-Scotiabank!F276</f>
        <v>9378.0999999999985</v>
      </c>
    </row>
    <row r="29" spans="1:7" x14ac:dyDescent="0.2">
      <c r="A29" s="1" t="s">
        <v>32</v>
      </c>
      <c r="G29" s="2">
        <f>-1*(Scotiabank!G277)</f>
        <v>0</v>
      </c>
    </row>
    <row r="30" spans="1:7" x14ac:dyDescent="0.2">
      <c r="A30" s="1" t="s">
        <v>33</v>
      </c>
      <c r="G30" s="2">
        <f>-1*(Scotiabank!G277)</f>
        <v>0</v>
      </c>
    </row>
    <row r="31" spans="1:7" x14ac:dyDescent="0.2">
      <c r="A31" s="1" t="s">
        <v>34</v>
      </c>
      <c r="G31" s="2">
        <f>-1*(Scotiabank!G279)</f>
        <v>12320</v>
      </c>
    </row>
    <row r="32" spans="1:7" x14ac:dyDescent="0.2">
      <c r="A32" s="1" t="s">
        <v>35</v>
      </c>
      <c r="G32" s="2">
        <f ca="1">-1*(Scotiabank!G280)</f>
        <v>1597.5200000000009</v>
      </c>
    </row>
    <row r="33" spans="1:7" x14ac:dyDescent="0.2">
      <c r="G33" s="2"/>
    </row>
    <row r="34" spans="1:7" x14ac:dyDescent="0.2">
      <c r="A34" s="1" t="s">
        <v>36</v>
      </c>
      <c r="G34" s="4">
        <f ca="1">SUM(G23:G33)</f>
        <v>91909.309999999983</v>
      </c>
    </row>
    <row r="35" spans="1:7" x14ac:dyDescent="0.2">
      <c r="G35" s="2"/>
    </row>
    <row r="36" spans="1:7" ht="13.5" thickBot="1" x14ac:dyDescent="0.25">
      <c r="A36" s="1" t="s">
        <v>37</v>
      </c>
      <c r="G36" s="12">
        <f ca="1">G18-G34</f>
        <v>-12741.219999999987</v>
      </c>
    </row>
    <row r="38" spans="1:7" x14ac:dyDescent="0.2">
      <c r="A38" s="9"/>
    </row>
  </sheetData>
  <mergeCells count="3">
    <mergeCell ref="A1:G1"/>
    <mergeCell ref="A2:G2"/>
    <mergeCell ref="A3:G3"/>
  </mergeCells>
  <phoneticPr fontId="6" type="noConversion"/>
  <printOptions horizontalCentered="1"/>
  <pageMargins left="1" right="1" top="1" bottom="1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2"/>
  <sheetViews>
    <sheetView showGridLines="0" zoomScale="90" zoomScaleNormal="90" zoomScaleSheetLayoutView="90" workbookViewId="0">
      <pane ySplit="3" topLeftCell="A136" activePane="bottomLeft" state="frozen"/>
      <selection pane="bottomLeft" activeCell="H257" sqref="H257"/>
    </sheetView>
  </sheetViews>
  <sheetFormatPr defaultColWidth="8" defaultRowHeight="12.75" x14ac:dyDescent="0.2"/>
  <cols>
    <col min="1" max="1" width="7.375" style="41" customWidth="1"/>
    <col min="2" max="2" width="9.625" style="172" customWidth="1"/>
    <col min="3" max="3" width="6.5" style="40" customWidth="1"/>
    <col min="4" max="4" width="39.5" style="152" customWidth="1"/>
    <col min="5" max="5" width="5.625" style="153" bestFit="1" customWidth="1"/>
    <col min="6" max="6" width="12.375" style="177" customWidth="1"/>
    <col min="7" max="7" width="11.375" style="40" customWidth="1"/>
    <col min="8" max="8" width="19" style="40" customWidth="1"/>
    <col min="9" max="9" width="3.625" style="174" customWidth="1"/>
    <col min="10" max="10" width="48.875" style="40" customWidth="1"/>
    <col min="11" max="11" width="11" style="176" customWidth="1"/>
    <col min="12" max="12" width="14.375" style="40" customWidth="1"/>
    <col min="13" max="13" width="8.625" style="40" bestFit="1" customWidth="1"/>
    <col min="14" max="16384" width="8" style="40"/>
  </cols>
  <sheetData>
    <row r="1" spans="1:12" s="134" customFormat="1" ht="15" x14ac:dyDescent="0.2">
      <c r="A1" s="130"/>
      <c r="B1" s="215" t="s">
        <v>38</v>
      </c>
      <c r="C1" s="215"/>
      <c r="D1" s="215"/>
      <c r="E1" s="215"/>
      <c r="F1" s="215"/>
      <c r="G1" s="215"/>
      <c r="H1" s="215"/>
      <c r="I1" s="215"/>
      <c r="J1" s="215"/>
    </row>
    <row r="2" spans="1:12" s="134" customFormat="1" ht="14.25" x14ac:dyDescent="0.2">
      <c r="A2" s="130"/>
      <c r="B2" s="216" t="s">
        <v>69</v>
      </c>
      <c r="C2" s="216"/>
      <c r="D2" s="216"/>
      <c r="E2" s="216"/>
      <c r="F2" s="216"/>
      <c r="G2" s="216"/>
      <c r="H2" s="216"/>
      <c r="I2" s="216"/>
      <c r="J2" s="216"/>
    </row>
    <row r="3" spans="1:12" s="134" customFormat="1" ht="12" customHeight="1" x14ac:dyDescent="0.2">
      <c r="A3" s="130"/>
      <c r="B3" s="217" t="s">
        <v>70</v>
      </c>
      <c r="C3" s="217"/>
      <c r="D3" s="217"/>
      <c r="E3" s="217"/>
      <c r="F3" s="217"/>
      <c r="G3" s="217"/>
      <c r="H3" s="217"/>
      <c r="I3" s="217"/>
      <c r="J3" s="217"/>
    </row>
    <row r="4" spans="1:12" s="134" customFormat="1" ht="12.75" customHeight="1" x14ac:dyDescent="0.2">
      <c r="A4" s="130"/>
      <c r="B4" s="218" t="s">
        <v>71</v>
      </c>
      <c r="C4" s="218"/>
      <c r="D4" s="218"/>
      <c r="E4" s="218"/>
      <c r="F4" s="218"/>
      <c r="G4" s="218"/>
      <c r="H4" s="218"/>
      <c r="I4" s="218"/>
      <c r="J4" s="218"/>
    </row>
    <row r="5" spans="1:12" s="134" customFormat="1" ht="12.75" customHeight="1" x14ac:dyDescent="0.2">
      <c r="A5" s="130"/>
      <c r="B5" s="194"/>
      <c r="C5" s="131"/>
      <c r="D5" s="132"/>
      <c r="E5" s="133"/>
      <c r="I5" s="135"/>
    </row>
    <row r="6" spans="1:12" s="134" customFormat="1" ht="12.75" customHeight="1" x14ac:dyDescent="0.2">
      <c r="A6" s="130"/>
      <c r="B6" s="136"/>
      <c r="C6" s="137"/>
      <c r="D6" s="138"/>
      <c r="E6" s="139"/>
      <c r="I6" s="135"/>
    </row>
    <row r="7" spans="1:12" s="171" customFormat="1" ht="12.75" customHeight="1" x14ac:dyDescent="0.2">
      <c r="A7" s="130"/>
      <c r="B7" s="140" t="s">
        <v>39</v>
      </c>
      <c r="C7" s="213" t="s">
        <v>40</v>
      </c>
      <c r="D7" s="214"/>
      <c r="E7" s="141" t="s">
        <v>41</v>
      </c>
      <c r="F7" s="142" t="s">
        <v>42</v>
      </c>
      <c r="G7" s="193" t="s">
        <v>43</v>
      </c>
      <c r="H7" s="143" t="s">
        <v>44</v>
      </c>
      <c r="I7" s="144" t="s">
        <v>45</v>
      </c>
      <c r="J7" s="140" t="s">
        <v>46</v>
      </c>
      <c r="K7" s="194"/>
      <c r="L7" s="194"/>
    </row>
    <row r="8" spans="1:12" s="147" customFormat="1" x14ac:dyDescent="0.2">
      <c r="A8" s="145"/>
      <c r="B8" s="146" t="s">
        <v>39</v>
      </c>
      <c r="C8" s="147" t="s">
        <v>40</v>
      </c>
      <c r="D8" s="148"/>
      <c r="E8" s="149" t="s">
        <v>41</v>
      </c>
      <c r="F8" s="178" t="s">
        <v>42</v>
      </c>
      <c r="G8" s="179" t="s">
        <v>43</v>
      </c>
      <c r="H8" s="95" t="s">
        <v>44</v>
      </c>
      <c r="I8" s="150" t="s">
        <v>45</v>
      </c>
      <c r="J8" s="151" t="s">
        <v>46</v>
      </c>
    </row>
    <row r="9" spans="1:12" x14ac:dyDescent="0.2">
      <c r="A9" s="183"/>
      <c r="B9" s="184"/>
      <c r="C9" s="185"/>
      <c r="D9" s="186" t="s">
        <v>47</v>
      </c>
      <c r="E9" s="187"/>
      <c r="F9" s="188"/>
      <c r="G9" s="189"/>
      <c r="H9" s="190">
        <v>9582.77</v>
      </c>
      <c r="I9" s="191"/>
      <c r="J9" s="192"/>
      <c r="K9" s="40"/>
    </row>
    <row r="10" spans="1:12" ht="12" customHeight="1" x14ac:dyDescent="0.2">
      <c r="A10" s="41" t="s">
        <v>75</v>
      </c>
      <c r="B10" s="37">
        <v>43469</v>
      </c>
      <c r="C10" s="38"/>
      <c r="D10" s="39" t="s">
        <v>74</v>
      </c>
      <c r="E10" s="96"/>
      <c r="F10" s="180"/>
      <c r="G10" s="173">
        <v>269.17</v>
      </c>
      <c r="H10" s="182">
        <f>H9+F10-G10</f>
        <v>9313.6</v>
      </c>
      <c r="I10" s="181" t="s">
        <v>45</v>
      </c>
      <c r="J10" s="39"/>
      <c r="K10" s="40"/>
    </row>
    <row r="11" spans="1:12" ht="12" customHeight="1" x14ac:dyDescent="0.2">
      <c r="A11" s="41" t="s">
        <v>76</v>
      </c>
      <c r="B11" s="37">
        <v>43469</v>
      </c>
      <c r="C11" s="38"/>
      <c r="D11" s="39" t="s">
        <v>34</v>
      </c>
      <c r="E11" s="96"/>
      <c r="F11" s="180"/>
      <c r="G11" s="173">
        <v>1760</v>
      </c>
      <c r="H11" s="182">
        <f t="shared" ref="H11:H74" si="0">H10+F11-G11</f>
        <v>7553.6</v>
      </c>
      <c r="I11" s="181" t="s">
        <v>45</v>
      </c>
      <c r="J11" s="39"/>
      <c r="K11" s="40"/>
    </row>
    <row r="12" spans="1:12" ht="12" customHeight="1" x14ac:dyDescent="0.2">
      <c r="A12" s="41" t="s">
        <v>63</v>
      </c>
      <c r="B12" s="37">
        <v>43469</v>
      </c>
      <c r="C12" s="38"/>
      <c r="D12" s="39" t="s">
        <v>90</v>
      </c>
      <c r="E12" s="96"/>
      <c r="F12" s="180"/>
      <c r="G12" s="173">
        <v>2</v>
      </c>
      <c r="H12" s="182">
        <f t="shared" si="0"/>
        <v>7551.6</v>
      </c>
      <c r="I12" s="181" t="s">
        <v>45</v>
      </c>
      <c r="J12" s="39" t="s">
        <v>91</v>
      </c>
      <c r="K12" s="40"/>
    </row>
    <row r="13" spans="1:12" ht="12" customHeight="1" x14ac:dyDescent="0.2">
      <c r="A13" s="41" t="s">
        <v>50</v>
      </c>
      <c r="B13" s="37">
        <v>43472</v>
      </c>
      <c r="C13" s="38"/>
      <c r="D13" s="39" t="s">
        <v>72</v>
      </c>
      <c r="E13" s="96"/>
      <c r="F13" s="180">
        <v>175</v>
      </c>
      <c r="G13" s="173"/>
      <c r="H13" s="182">
        <f t="shared" si="0"/>
        <v>7726.6</v>
      </c>
      <c r="I13" s="181" t="s">
        <v>45</v>
      </c>
      <c r="J13" s="39"/>
      <c r="K13" s="40"/>
    </row>
    <row r="14" spans="1:12" ht="12" customHeight="1" x14ac:dyDescent="0.2">
      <c r="A14" s="41" t="s">
        <v>63</v>
      </c>
      <c r="B14" s="37">
        <v>43472</v>
      </c>
      <c r="C14" s="38"/>
      <c r="D14" s="39" t="s">
        <v>92</v>
      </c>
      <c r="E14" s="96"/>
      <c r="F14" s="180"/>
      <c r="G14" s="173">
        <v>5.38</v>
      </c>
      <c r="H14" s="182">
        <f t="shared" si="0"/>
        <v>7721.22</v>
      </c>
      <c r="I14" s="181" t="s">
        <v>45</v>
      </c>
      <c r="J14" s="39"/>
      <c r="K14" s="40"/>
    </row>
    <row r="15" spans="1:12" ht="12" customHeight="1" x14ac:dyDescent="0.2">
      <c r="A15" s="41" t="s">
        <v>50</v>
      </c>
      <c r="B15" s="37">
        <v>43474</v>
      </c>
      <c r="C15" s="38"/>
      <c r="D15" s="39" t="s">
        <v>20</v>
      </c>
      <c r="E15" s="96"/>
      <c r="F15" s="180">
        <v>525</v>
      </c>
      <c r="G15" s="173"/>
      <c r="H15" s="182">
        <f t="shared" si="0"/>
        <v>8246.2200000000012</v>
      </c>
      <c r="I15" s="181" t="s">
        <v>45</v>
      </c>
      <c r="J15" s="39"/>
      <c r="K15" s="40"/>
    </row>
    <row r="16" spans="1:12" ht="12" customHeight="1" x14ac:dyDescent="0.2">
      <c r="A16" s="41" t="s">
        <v>63</v>
      </c>
      <c r="B16" s="37">
        <v>43474</v>
      </c>
      <c r="C16" s="38"/>
      <c r="D16" s="39" t="s">
        <v>73</v>
      </c>
      <c r="E16" s="96"/>
      <c r="F16" s="180"/>
      <c r="G16" s="173">
        <v>16.14</v>
      </c>
      <c r="H16" s="182">
        <f t="shared" si="0"/>
        <v>8230.0800000000017</v>
      </c>
      <c r="I16" s="181" t="s">
        <v>45</v>
      </c>
      <c r="J16" s="39"/>
      <c r="K16" s="40"/>
    </row>
    <row r="17" spans="1:11" ht="12" customHeight="1" x14ac:dyDescent="0.2">
      <c r="A17" s="41" t="s">
        <v>75</v>
      </c>
      <c r="B17" s="37">
        <v>43474</v>
      </c>
      <c r="C17" s="38"/>
      <c r="D17" s="39" t="s">
        <v>93</v>
      </c>
      <c r="E17" s="96"/>
      <c r="F17" s="180"/>
      <c r="G17" s="173">
        <v>45.43</v>
      </c>
      <c r="H17" s="182">
        <f t="shared" si="0"/>
        <v>8184.6500000000015</v>
      </c>
      <c r="I17" s="181" t="s">
        <v>45</v>
      </c>
      <c r="J17" s="39"/>
      <c r="K17" s="40"/>
    </row>
    <row r="18" spans="1:11" ht="12" customHeight="1" x14ac:dyDescent="0.2">
      <c r="A18" s="41" t="s">
        <v>50</v>
      </c>
      <c r="B18" s="37">
        <v>43475</v>
      </c>
      <c r="C18" s="38"/>
      <c r="D18" s="39" t="s">
        <v>72</v>
      </c>
      <c r="E18" s="96"/>
      <c r="F18" s="180">
        <v>700</v>
      </c>
      <c r="G18" s="173"/>
      <c r="H18" s="182">
        <f t="shared" si="0"/>
        <v>8884.6500000000015</v>
      </c>
      <c r="I18" s="181" t="s">
        <v>45</v>
      </c>
      <c r="J18" s="39"/>
      <c r="K18" s="40"/>
    </row>
    <row r="19" spans="1:11" ht="12" customHeight="1" x14ac:dyDescent="0.2">
      <c r="A19" s="41" t="s">
        <v>63</v>
      </c>
      <c r="B19" s="37">
        <v>43475</v>
      </c>
      <c r="C19" s="38"/>
      <c r="D19" s="39" t="s">
        <v>73</v>
      </c>
      <c r="E19" s="96"/>
      <c r="F19" s="180"/>
      <c r="G19" s="173">
        <v>21.52</v>
      </c>
      <c r="H19" s="182">
        <f t="shared" si="0"/>
        <v>8863.130000000001</v>
      </c>
      <c r="I19" s="181" t="s">
        <v>45</v>
      </c>
      <c r="J19" s="39"/>
      <c r="K19" s="40"/>
    </row>
    <row r="20" spans="1:11" ht="12" customHeight="1" x14ac:dyDescent="0.2">
      <c r="A20" s="41" t="s">
        <v>50</v>
      </c>
      <c r="B20" s="37">
        <v>43476</v>
      </c>
      <c r="C20" s="38"/>
      <c r="D20" s="39" t="s">
        <v>72</v>
      </c>
      <c r="E20" s="96"/>
      <c r="F20" s="180">
        <v>175</v>
      </c>
      <c r="G20" s="173"/>
      <c r="H20" s="182">
        <f t="shared" si="0"/>
        <v>9038.130000000001</v>
      </c>
      <c r="I20" s="181" t="s">
        <v>45</v>
      </c>
      <c r="J20" s="39"/>
      <c r="K20" s="40"/>
    </row>
    <row r="21" spans="1:11" ht="12" customHeight="1" x14ac:dyDescent="0.2">
      <c r="A21" s="41" t="s">
        <v>77</v>
      </c>
      <c r="B21" s="37">
        <v>43476</v>
      </c>
      <c r="C21" s="38"/>
      <c r="D21" s="39" t="s">
        <v>94</v>
      </c>
      <c r="E21" s="96"/>
      <c r="F21" s="180">
        <v>150</v>
      </c>
      <c r="G21" s="173"/>
      <c r="H21" s="182">
        <f t="shared" si="0"/>
        <v>9188.130000000001</v>
      </c>
      <c r="I21" s="181" t="s">
        <v>45</v>
      </c>
      <c r="J21" s="39" t="s">
        <v>95</v>
      </c>
      <c r="K21" s="40"/>
    </row>
    <row r="22" spans="1:11" ht="12" customHeight="1" x14ac:dyDescent="0.2">
      <c r="A22" s="41" t="s">
        <v>63</v>
      </c>
      <c r="B22" s="37">
        <v>43476</v>
      </c>
      <c r="C22" s="38"/>
      <c r="D22" s="39" t="s">
        <v>92</v>
      </c>
      <c r="E22" s="96"/>
      <c r="F22" s="180"/>
      <c r="G22" s="173">
        <v>10.029999999999999</v>
      </c>
      <c r="H22" s="182">
        <f t="shared" si="0"/>
        <v>9178.1</v>
      </c>
      <c r="I22" s="181" t="s">
        <v>45</v>
      </c>
      <c r="J22" s="39"/>
      <c r="K22" s="40"/>
    </row>
    <row r="23" spans="1:11" ht="12" customHeight="1" x14ac:dyDescent="0.2">
      <c r="A23" s="41" t="s">
        <v>50</v>
      </c>
      <c r="B23" s="37">
        <v>43479</v>
      </c>
      <c r="C23" s="38"/>
      <c r="D23" s="39" t="s">
        <v>72</v>
      </c>
      <c r="E23" s="96"/>
      <c r="F23" s="180">
        <v>350</v>
      </c>
      <c r="G23" s="173"/>
      <c r="H23" s="182">
        <f t="shared" si="0"/>
        <v>9528.1</v>
      </c>
      <c r="I23" s="181" t="s">
        <v>45</v>
      </c>
      <c r="J23" s="39"/>
      <c r="K23" s="40"/>
    </row>
    <row r="24" spans="1:11" ht="12" customHeight="1" x14ac:dyDescent="0.2">
      <c r="A24" s="41" t="s">
        <v>50</v>
      </c>
      <c r="B24" s="37">
        <v>43481</v>
      </c>
      <c r="C24" s="38"/>
      <c r="D24" s="39" t="s">
        <v>72</v>
      </c>
      <c r="E24" s="96"/>
      <c r="F24" s="180">
        <v>175</v>
      </c>
      <c r="G24" s="173"/>
      <c r="H24" s="182">
        <f t="shared" si="0"/>
        <v>9703.1</v>
      </c>
      <c r="I24" s="181" t="s">
        <v>45</v>
      </c>
      <c r="J24" s="39"/>
      <c r="K24" s="40"/>
    </row>
    <row r="25" spans="1:11" ht="12" customHeight="1" x14ac:dyDescent="0.2">
      <c r="A25" s="41" t="s">
        <v>50</v>
      </c>
      <c r="B25" s="37">
        <v>43483</v>
      </c>
      <c r="C25" s="38"/>
      <c r="D25" s="39" t="s">
        <v>72</v>
      </c>
      <c r="E25" s="96"/>
      <c r="F25" s="180">
        <v>350</v>
      </c>
      <c r="G25" s="173"/>
      <c r="H25" s="182">
        <f t="shared" si="0"/>
        <v>10053.1</v>
      </c>
      <c r="I25" s="181" t="s">
        <v>45</v>
      </c>
      <c r="J25" s="39"/>
      <c r="K25" s="40"/>
    </row>
    <row r="26" spans="1:11" x14ac:dyDescent="0.2">
      <c r="A26" s="41" t="s">
        <v>50</v>
      </c>
      <c r="B26" s="37">
        <v>43486</v>
      </c>
      <c r="C26" s="38"/>
      <c r="D26" s="39" t="s">
        <v>72</v>
      </c>
      <c r="E26" s="96"/>
      <c r="F26" s="180">
        <v>525</v>
      </c>
      <c r="G26" s="173"/>
      <c r="H26" s="182">
        <f t="shared" si="0"/>
        <v>10578.1</v>
      </c>
      <c r="I26" s="181" t="s">
        <v>45</v>
      </c>
      <c r="J26" s="39"/>
    </row>
    <row r="27" spans="1:11" x14ac:dyDescent="0.2">
      <c r="A27" s="41" t="s">
        <v>50</v>
      </c>
      <c r="B27" s="37">
        <v>43487</v>
      </c>
      <c r="C27" s="38"/>
      <c r="D27" s="39" t="s">
        <v>72</v>
      </c>
      <c r="E27" s="96"/>
      <c r="F27" s="180">
        <v>175</v>
      </c>
      <c r="G27" s="173"/>
      <c r="H27" s="182">
        <f t="shared" si="0"/>
        <v>10753.1</v>
      </c>
      <c r="I27" s="181" t="s">
        <v>45</v>
      </c>
      <c r="J27" s="39"/>
    </row>
    <row r="28" spans="1:11" x14ac:dyDescent="0.2">
      <c r="A28" s="41" t="s">
        <v>50</v>
      </c>
      <c r="B28" s="37">
        <v>43490</v>
      </c>
      <c r="C28" s="38"/>
      <c r="D28" s="39" t="s">
        <v>72</v>
      </c>
      <c r="E28" s="96"/>
      <c r="F28" s="180">
        <v>350</v>
      </c>
      <c r="G28" s="173"/>
      <c r="H28" s="182">
        <f t="shared" si="0"/>
        <v>11103.1</v>
      </c>
      <c r="I28" s="181" t="s">
        <v>45</v>
      </c>
      <c r="J28" s="39"/>
    </row>
    <row r="29" spans="1:11" x14ac:dyDescent="0.2">
      <c r="A29" s="41" t="s">
        <v>51</v>
      </c>
      <c r="B29" s="37">
        <v>43490</v>
      </c>
      <c r="C29" s="38"/>
      <c r="D29" s="39" t="s">
        <v>96</v>
      </c>
      <c r="E29" s="96"/>
      <c r="F29" s="180">
        <v>700</v>
      </c>
      <c r="G29" s="173"/>
      <c r="H29" s="182">
        <f t="shared" si="0"/>
        <v>11803.1</v>
      </c>
      <c r="I29" s="181" t="s">
        <v>45</v>
      </c>
      <c r="J29" s="39"/>
    </row>
    <row r="30" spans="1:11" x14ac:dyDescent="0.2">
      <c r="A30" s="41" t="s">
        <v>63</v>
      </c>
      <c r="B30" s="37">
        <v>43490</v>
      </c>
      <c r="C30" s="38"/>
      <c r="D30" s="39" t="s">
        <v>73</v>
      </c>
      <c r="E30" s="96"/>
      <c r="F30" s="180"/>
      <c r="G30" s="173">
        <v>83.08</v>
      </c>
      <c r="H30" s="182">
        <f t="shared" si="0"/>
        <v>11720.02</v>
      </c>
      <c r="I30" s="181" t="s">
        <v>45</v>
      </c>
      <c r="J30" s="39"/>
    </row>
    <row r="31" spans="1:11" x14ac:dyDescent="0.2">
      <c r="A31" s="41" t="s">
        <v>51</v>
      </c>
      <c r="B31" s="37">
        <v>43488</v>
      </c>
      <c r="C31" s="38"/>
      <c r="D31" s="39" t="s">
        <v>97</v>
      </c>
      <c r="E31" s="96"/>
      <c r="F31" s="180"/>
      <c r="G31" s="173">
        <v>175</v>
      </c>
      <c r="H31" s="182">
        <f t="shared" si="0"/>
        <v>11545.02</v>
      </c>
      <c r="I31" s="181" t="s">
        <v>45</v>
      </c>
      <c r="J31" s="39" t="s">
        <v>98</v>
      </c>
    </row>
    <row r="32" spans="1:11" x14ac:dyDescent="0.2">
      <c r="A32" s="41" t="s">
        <v>75</v>
      </c>
      <c r="B32" s="37">
        <v>43490</v>
      </c>
      <c r="C32" s="38"/>
      <c r="D32" s="39" t="s">
        <v>74</v>
      </c>
      <c r="E32" s="96"/>
      <c r="F32" s="180"/>
      <c r="G32" s="173">
        <v>37</v>
      </c>
      <c r="H32" s="182">
        <f t="shared" si="0"/>
        <v>11508.02</v>
      </c>
      <c r="I32" s="181" t="s">
        <v>45</v>
      </c>
      <c r="J32" s="39"/>
    </row>
    <row r="33" spans="1:10" x14ac:dyDescent="0.2">
      <c r="A33" s="41" t="s">
        <v>51</v>
      </c>
      <c r="B33" s="37">
        <v>43493</v>
      </c>
      <c r="C33" s="38"/>
      <c r="D33" s="39" t="s">
        <v>96</v>
      </c>
      <c r="E33" s="96"/>
      <c r="F33" s="180">
        <v>500</v>
      </c>
      <c r="G33" s="173"/>
      <c r="H33" s="182">
        <f t="shared" si="0"/>
        <v>12008.02</v>
      </c>
      <c r="I33" s="181" t="s">
        <v>45</v>
      </c>
      <c r="J33" s="39" t="s">
        <v>99</v>
      </c>
    </row>
    <row r="34" spans="1:10" x14ac:dyDescent="0.2">
      <c r="A34" s="41" t="s">
        <v>77</v>
      </c>
      <c r="B34" s="37">
        <v>43494</v>
      </c>
      <c r="C34" s="38"/>
      <c r="D34" s="39" t="s">
        <v>94</v>
      </c>
      <c r="E34" s="96"/>
      <c r="F34" s="180">
        <v>150</v>
      </c>
      <c r="G34" s="173"/>
      <c r="H34" s="182">
        <f t="shared" si="0"/>
        <v>12158.02</v>
      </c>
      <c r="I34" s="181" t="s">
        <v>45</v>
      </c>
      <c r="J34" s="39" t="s">
        <v>95</v>
      </c>
    </row>
    <row r="35" spans="1:10" x14ac:dyDescent="0.2">
      <c r="A35" s="41" t="s">
        <v>77</v>
      </c>
      <c r="B35" s="37">
        <v>43494</v>
      </c>
      <c r="C35" s="38"/>
      <c r="D35" s="39" t="s">
        <v>94</v>
      </c>
      <c r="E35" s="96"/>
      <c r="F35" s="180">
        <v>200</v>
      </c>
      <c r="G35" s="173"/>
      <c r="H35" s="182">
        <f t="shared" si="0"/>
        <v>12358.02</v>
      </c>
      <c r="I35" s="181" t="s">
        <v>45</v>
      </c>
      <c r="J35" s="39" t="s">
        <v>100</v>
      </c>
    </row>
    <row r="36" spans="1:10" x14ac:dyDescent="0.2">
      <c r="A36" s="41" t="s">
        <v>51</v>
      </c>
      <c r="B36" s="37">
        <v>43494</v>
      </c>
      <c r="C36" s="38"/>
      <c r="D36" s="39" t="s">
        <v>96</v>
      </c>
      <c r="E36" s="96"/>
      <c r="F36" s="180">
        <v>1050</v>
      </c>
      <c r="G36" s="173"/>
      <c r="H36" s="182">
        <f t="shared" si="0"/>
        <v>13408.02</v>
      </c>
      <c r="I36" s="181" t="s">
        <v>45</v>
      </c>
      <c r="J36" s="39"/>
    </row>
    <row r="37" spans="1:10" x14ac:dyDescent="0.2">
      <c r="A37" s="41" t="s">
        <v>63</v>
      </c>
      <c r="B37" s="37">
        <v>43494</v>
      </c>
      <c r="C37" s="38"/>
      <c r="D37" s="39" t="s">
        <v>73</v>
      </c>
      <c r="E37" s="96"/>
      <c r="F37" s="180"/>
      <c r="G37" s="173">
        <v>41.51</v>
      </c>
      <c r="H37" s="182">
        <f t="shared" si="0"/>
        <v>13366.51</v>
      </c>
      <c r="I37" s="181" t="s">
        <v>45</v>
      </c>
      <c r="J37" s="39"/>
    </row>
    <row r="38" spans="1:10" x14ac:dyDescent="0.2">
      <c r="A38" s="41" t="s">
        <v>51</v>
      </c>
      <c r="B38" s="37">
        <v>43495</v>
      </c>
      <c r="C38" s="38"/>
      <c r="D38" s="39" t="s">
        <v>96</v>
      </c>
      <c r="E38" s="96"/>
      <c r="F38" s="180">
        <v>1575</v>
      </c>
      <c r="G38" s="173"/>
      <c r="H38" s="182">
        <f t="shared" si="0"/>
        <v>14941.51</v>
      </c>
      <c r="I38" s="181" t="s">
        <v>45</v>
      </c>
      <c r="J38" s="39"/>
    </row>
    <row r="39" spans="1:10" x14ac:dyDescent="0.2">
      <c r="A39" s="41" t="s">
        <v>50</v>
      </c>
      <c r="B39" s="37">
        <v>43495</v>
      </c>
      <c r="C39" s="38"/>
      <c r="D39" s="39" t="s">
        <v>72</v>
      </c>
      <c r="E39" s="96"/>
      <c r="F39" s="180">
        <v>350</v>
      </c>
      <c r="G39" s="173"/>
      <c r="H39" s="182">
        <f t="shared" si="0"/>
        <v>15291.51</v>
      </c>
      <c r="I39" s="181" t="s">
        <v>45</v>
      </c>
      <c r="J39" s="39"/>
    </row>
    <row r="40" spans="1:10" x14ac:dyDescent="0.2">
      <c r="A40" s="41" t="s">
        <v>77</v>
      </c>
      <c r="B40" s="37">
        <v>43495</v>
      </c>
      <c r="C40" s="38"/>
      <c r="D40" s="39" t="s">
        <v>94</v>
      </c>
      <c r="E40" s="96"/>
      <c r="F40" s="180">
        <v>150</v>
      </c>
      <c r="G40" s="173"/>
      <c r="H40" s="182">
        <f t="shared" si="0"/>
        <v>15441.51</v>
      </c>
      <c r="I40" s="181" t="s">
        <v>45</v>
      </c>
      <c r="J40" s="39" t="s">
        <v>95</v>
      </c>
    </row>
    <row r="41" spans="1:10" x14ac:dyDescent="0.2">
      <c r="A41" s="41" t="s">
        <v>63</v>
      </c>
      <c r="B41" s="37">
        <v>43495</v>
      </c>
      <c r="C41" s="38"/>
      <c r="D41" s="39" t="s">
        <v>73</v>
      </c>
      <c r="E41" s="96"/>
      <c r="F41" s="180"/>
      <c r="G41" s="173">
        <v>62</v>
      </c>
      <c r="H41" s="182">
        <f t="shared" si="0"/>
        <v>15379.51</v>
      </c>
      <c r="I41" s="181" t="s">
        <v>45</v>
      </c>
      <c r="J41" s="39"/>
    </row>
    <row r="42" spans="1:10" x14ac:dyDescent="0.2">
      <c r="A42" s="41" t="s">
        <v>50</v>
      </c>
      <c r="B42" s="37">
        <v>43496</v>
      </c>
      <c r="C42" s="38"/>
      <c r="D42" s="39" t="s">
        <v>20</v>
      </c>
      <c r="E42" s="96"/>
      <c r="F42" s="180">
        <v>525</v>
      </c>
      <c r="G42" s="173"/>
      <c r="H42" s="182">
        <f t="shared" si="0"/>
        <v>15904.51</v>
      </c>
      <c r="I42" s="181" t="s">
        <v>45</v>
      </c>
      <c r="J42" s="39" t="s">
        <v>101</v>
      </c>
    </row>
    <row r="43" spans="1:10" x14ac:dyDescent="0.2">
      <c r="A43" s="41" t="s">
        <v>51</v>
      </c>
      <c r="B43" s="37">
        <v>43496</v>
      </c>
      <c r="C43" s="38"/>
      <c r="D43" s="39" t="s">
        <v>96</v>
      </c>
      <c r="E43" s="96"/>
      <c r="F43" s="180">
        <v>525</v>
      </c>
      <c r="G43" s="173"/>
      <c r="H43" s="182">
        <f t="shared" si="0"/>
        <v>16429.510000000002</v>
      </c>
      <c r="I43" s="181" t="s">
        <v>45</v>
      </c>
      <c r="J43" s="39"/>
    </row>
    <row r="44" spans="1:10" x14ac:dyDescent="0.2">
      <c r="A44" s="205" t="s">
        <v>63</v>
      </c>
      <c r="B44" s="37">
        <v>43496</v>
      </c>
      <c r="C44" s="38"/>
      <c r="D44" s="39" t="s">
        <v>73</v>
      </c>
      <c r="E44" s="96"/>
      <c r="F44" s="180"/>
      <c r="G44" s="173">
        <v>15.53</v>
      </c>
      <c r="H44" s="182">
        <f t="shared" si="0"/>
        <v>16413.980000000003</v>
      </c>
      <c r="I44" s="181" t="s">
        <v>45</v>
      </c>
      <c r="J44" s="39"/>
    </row>
    <row r="45" spans="1:10" x14ac:dyDescent="0.2">
      <c r="A45" s="41" t="s">
        <v>63</v>
      </c>
      <c r="B45" s="37">
        <v>43496</v>
      </c>
      <c r="C45" s="38"/>
      <c r="D45" s="39" t="s">
        <v>90</v>
      </c>
      <c r="E45" s="96"/>
      <c r="F45" s="180"/>
      <c r="G45" s="173">
        <v>11.85</v>
      </c>
      <c r="H45" s="182">
        <f t="shared" si="0"/>
        <v>16402.130000000005</v>
      </c>
      <c r="I45" s="181" t="s">
        <v>45</v>
      </c>
      <c r="J45" s="39"/>
    </row>
    <row r="46" spans="1:10" x14ac:dyDescent="0.2">
      <c r="A46" s="41" t="s">
        <v>50</v>
      </c>
      <c r="B46" s="37">
        <v>43497</v>
      </c>
      <c r="C46" s="38"/>
      <c r="D46" s="39" t="s">
        <v>72</v>
      </c>
      <c r="E46" s="96"/>
      <c r="F46" s="180">
        <v>175</v>
      </c>
      <c r="G46" s="173"/>
      <c r="H46" s="182">
        <f t="shared" si="0"/>
        <v>16577.130000000005</v>
      </c>
      <c r="I46" s="181" t="s">
        <v>45</v>
      </c>
      <c r="J46" s="39"/>
    </row>
    <row r="47" spans="1:10" x14ac:dyDescent="0.2">
      <c r="A47" s="41" t="s">
        <v>63</v>
      </c>
      <c r="B47" s="37">
        <v>43497</v>
      </c>
      <c r="C47" s="38"/>
      <c r="D47" s="39" t="s">
        <v>73</v>
      </c>
      <c r="E47" s="96"/>
      <c r="F47" s="180"/>
      <c r="G47" s="173">
        <v>5.38</v>
      </c>
      <c r="H47" s="182">
        <f t="shared" si="0"/>
        <v>16571.750000000004</v>
      </c>
      <c r="I47" s="181" t="s">
        <v>45</v>
      </c>
      <c r="J47" s="39"/>
    </row>
    <row r="48" spans="1:10" x14ac:dyDescent="0.2">
      <c r="A48" s="41" t="s">
        <v>76</v>
      </c>
      <c r="B48" s="37">
        <v>43497</v>
      </c>
      <c r="C48" s="38"/>
      <c r="D48" s="39" t="s">
        <v>34</v>
      </c>
      <c r="E48" s="96"/>
      <c r="F48" s="180"/>
      <c r="G48" s="173">
        <v>1760</v>
      </c>
      <c r="H48" s="182">
        <f t="shared" si="0"/>
        <v>14811.750000000004</v>
      </c>
      <c r="I48" s="181" t="s">
        <v>45</v>
      </c>
      <c r="J48" s="39"/>
    </row>
    <row r="49" spans="1:10" x14ac:dyDescent="0.2">
      <c r="A49" s="41" t="s">
        <v>63</v>
      </c>
      <c r="B49" s="37">
        <v>43497</v>
      </c>
      <c r="C49" s="38"/>
      <c r="D49" s="39" t="s">
        <v>107</v>
      </c>
      <c r="E49" s="96"/>
      <c r="F49" s="180"/>
      <c r="G49" s="173">
        <v>2</v>
      </c>
      <c r="H49" s="182">
        <f t="shared" si="0"/>
        <v>14809.750000000004</v>
      </c>
      <c r="I49" s="181" t="s">
        <v>45</v>
      </c>
      <c r="J49" s="39"/>
    </row>
    <row r="50" spans="1:10" x14ac:dyDescent="0.2">
      <c r="A50" s="41" t="s">
        <v>50</v>
      </c>
      <c r="B50" s="37">
        <v>43500</v>
      </c>
      <c r="C50" s="38"/>
      <c r="D50" s="39" t="s">
        <v>108</v>
      </c>
      <c r="E50" s="96"/>
      <c r="F50" s="180">
        <v>525</v>
      </c>
      <c r="G50" s="173"/>
      <c r="H50" s="182">
        <f t="shared" si="0"/>
        <v>15334.750000000004</v>
      </c>
      <c r="I50" s="181" t="s">
        <v>45</v>
      </c>
      <c r="J50" s="39"/>
    </row>
    <row r="51" spans="1:10" x14ac:dyDescent="0.2">
      <c r="A51" s="41" t="s">
        <v>63</v>
      </c>
      <c r="B51" s="37">
        <v>43500</v>
      </c>
      <c r="C51" s="38"/>
      <c r="D51" s="39" t="s">
        <v>73</v>
      </c>
      <c r="E51" s="96"/>
      <c r="F51" s="180"/>
      <c r="G51" s="173">
        <v>16.14</v>
      </c>
      <c r="H51" s="182">
        <f t="shared" si="0"/>
        <v>15318.610000000004</v>
      </c>
      <c r="I51" s="181" t="s">
        <v>45</v>
      </c>
      <c r="J51" s="39"/>
    </row>
    <row r="52" spans="1:10" x14ac:dyDescent="0.2">
      <c r="A52" s="41" t="s">
        <v>75</v>
      </c>
      <c r="B52" s="37">
        <v>43500</v>
      </c>
      <c r="C52" s="38"/>
      <c r="D52" s="39" t="s">
        <v>109</v>
      </c>
      <c r="E52" s="96"/>
      <c r="F52" s="180"/>
      <c r="G52" s="173">
        <v>84.77</v>
      </c>
      <c r="H52" s="182">
        <f t="shared" si="0"/>
        <v>15233.840000000004</v>
      </c>
      <c r="I52" s="181" t="s">
        <v>45</v>
      </c>
      <c r="J52" s="39"/>
    </row>
    <row r="53" spans="1:10" x14ac:dyDescent="0.2">
      <c r="A53" s="41" t="s">
        <v>50</v>
      </c>
      <c r="B53" s="37">
        <v>43503</v>
      </c>
      <c r="C53" s="38"/>
      <c r="D53" s="39" t="s">
        <v>72</v>
      </c>
      <c r="E53" s="96"/>
      <c r="F53" s="180">
        <v>525</v>
      </c>
      <c r="G53" s="173"/>
      <c r="H53" s="182">
        <f t="shared" si="0"/>
        <v>15758.840000000004</v>
      </c>
      <c r="I53" s="181" t="s">
        <v>45</v>
      </c>
      <c r="J53" s="39"/>
    </row>
    <row r="54" spans="1:10" x14ac:dyDescent="0.2">
      <c r="A54" s="41" t="s">
        <v>51</v>
      </c>
      <c r="B54" s="37">
        <v>43503</v>
      </c>
      <c r="C54" s="38"/>
      <c r="D54" s="39" t="s">
        <v>96</v>
      </c>
      <c r="E54" s="96"/>
      <c r="F54" s="180">
        <v>525</v>
      </c>
      <c r="G54" s="173"/>
      <c r="H54" s="182">
        <f t="shared" si="0"/>
        <v>16283.840000000004</v>
      </c>
      <c r="I54" s="181" t="s">
        <v>45</v>
      </c>
      <c r="J54" s="39"/>
    </row>
    <row r="55" spans="1:10" x14ac:dyDescent="0.2">
      <c r="A55" s="41" t="s">
        <v>77</v>
      </c>
      <c r="B55" s="37">
        <v>43503</v>
      </c>
      <c r="C55" s="38"/>
      <c r="D55" s="39" t="s">
        <v>94</v>
      </c>
      <c r="E55" s="96"/>
      <c r="F55" s="180">
        <v>200</v>
      </c>
      <c r="G55" s="173"/>
      <c r="H55" s="182">
        <f t="shared" si="0"/>
        <v>16483.840000000004</v>
      </c>
      <c r="I55" s="181" t="s">
        <v>45</v>
      </c>
      <c r="J55" s="39" t="s">
        <v>100</v>
      </c>
    </row>
    <row r="56" spans="1:10" x14ac:dyDescent="0.2">
      <c r="A56" s="41" t="s">
        <v>63</v>
      </c>
      <c r="B56" s="37">
        <v>43503</v>
      </c>
      <c r="C56" s="38"/>
      <c r="D56" s="39" t="s">
        <v>73</v>
      </c>
      <c r="E56" s="96"/>
      <c r="F56" s="180"/>
      <c r="G56" s="173">
        <v>37.47</v>
      </c>
      <c r="H56" s="182">
        <f t="shared" si="0"/>
        <v>16446.370000000003</v>
      </c>
      <c r="I56" s="181" t="s">
        <v>45</v>
      </c>
      <c r="J56" s="39"/>
    </row>
    <row r="57" spans="1:10" x14ac:dyDescent="0.2">
      <c r="A57" s="41" t="s">
        <v>50</v>
      </c>
      <c r="B57" s="37">
        <v>43508</v>
      </c>
      <c r="C57" s="38"/>
      <c r="D57" s="39" t="s">
        <v>72</v>
      </c>
      <c r="E57" s="96"/>
      <c r="F57" s="180">
        <v>700</v>
      </c>
      <c r="G57" s="173"/>
      <c r="H57" s="182">
        <f t="shared" si="0"/>
        <v>17146.370000000003</v>
      </c>
      <c r="I57" s="181" t="s">
        <v>45</v>
      </c>
      <c r="J57" s="39"/>
    </row>
    <row r="58" spans="1:10" x14ac:dyDescent="0.2">
      <c r="A58" s="41" t="s">
        <v>50</v>
      </c>
      <c r="B58" s="37">
        <v>43504</v>
      </c>
      <c r="C58" s="38"/>
      <c r="D58" s="39" t="s">
        <v>72</v>
      </c>
      <c r="E58" s="96"/>
      <c r="F58" s="180">
        <v>525</v>
      </c>
      <c r="G58" s="173"/>
      <c r="H58" s="182">
        <f t="shared" si="0"/>
        <v>17671.370000000003</v>
      </c>
      <c r="I58" s="181" t="s">
        <v>45</v>
      </c>
      <c r="J58" s="39"/>
    </row>
    <row r="59" spans="1:10" x14ac:dyDescent="0.2">
      <c r="A59" s="41" t="s">
        <v>51</v>
      </c>
      <c r="B59" s="37">
        <v>43504</v>
      </c>
      <c r="C59" s="38"/>
      <c r="D59" s="39" t="s">
        <v>96</v>
      </c>
      <c r="E59" s="96"/>
      <c r="F59" s="180">
        <v>525</v>
      </c>
      <c r="G59" s="173"/>
      <c r="H59" s="182">
        <f t="shared" si="0"/>
        <v>18196.370000000003</v>
      </c>
      <c r="I59" s="181" t="s">
        <v>45</v>
      </c>
      <c r="J59" s="39"/>
    </row>
    <row r="60" spans="1:10" x14ac:dyDescent="0.2">
      <c r="A60" s="41" t="s">
        <v>63</v>
      </c>
      <c r="B60" s="37">
        <v>43504</v>
      </c>
      <c r="C60" s="38"/>
      <c r="D60" s="39" t="s">
        <v>73</v>
      </c>
      <c r="E60" s="96"/>
      <c r="F60" s="180"/>
      <c r="G60" s="173">
        <v>31.67</v>
      </c>
      <c r="H60" s="182">
        <f t="shared" si="0"/>
        <v>18164.700000000004</v>
      </c>
      <c r="I60" s="181" t="s">
        <v>45</v>
      </c>
      <c r="J60" s="39"/>
    </row>
    <row r="61" spans="1:10" x14ac:dyDescent="0.2">
      <c r="A61" s="41" t="s">
        <v>50</v>
      </c>
      <c r="B61" s="37">
        <v>43508</v>
      </c>
      <c r="C61" s="38"/>
      <c r="D61" s="39" t="s">
        <v>72</v>
      </c>
      <c r="E61" s="96"/>
      <c r="F61" s="180">
        <v>175</v>
      </c>
      <c r="G61" s="173"/>
      <c r="H61" s="182">
        <f t="shared" si="0"/>
        <v>18339.700000000004</v>
      </c>
      <c r="I61" s="181" t="s">
        <v>45</v>
      </c>
      <c r="J61" s="39"/>
    </row>
    <row r="62" spans="1:10" x14ac:dyDescent="0.2">
      <c r="A62" s="41" t="s">
        <v>63</v>
      </c>
      <c r="B62" s="37">
        <v>43508</v>
      </c>
      <c r="C62" s="38"/>
      <c r="D62" s="39" t="s">
        <v>73</v>
      </c>
      <c r="E62" s="96"/>
      <c r="F62" s="180"/>
      <c r="G62" s="173">
        <v>5.38</v>
      </c>
      <c r="H62" s="182">
        <f t="shared" si="0"/>
        <v>18334.320000000003</v>
      </c>
      <c r="I62" s="181" t="s">
        <v>45</v>
      </c>
      <c r="J62" s="39"/>
    </row>
    <row r="63" spans="1:10" x14ac:dyDescent="0.2">
      <c r="A63" s="41" t="s">
        <v>79</v>
      </c>
      <c r="B63" s="37">
        <v>43508</v>
      </c>
      <c r="C63" s="38"/>
      <c r="D63" s="39" t="s">
        <v>110</v>
      </c>
      <c r="E63" s="96"/>
      <c r="F63" s="180"/>
      <c r="G63" s="173">
        <v>920.37</v>
      </c>
      <c r="H63" s="182">
        <f t="shared" si="0"/>
        <v>17413.950000000004</v>
      </c>
      <c r="I63" s="181" t="s">
        <v>45</v>
      </c>
      <c r="J63" s="39"/>
    </row>
    <row r="64" spans="1:10" x14ac:dyDescent="0.2">
      <c r="A64" s="41" t="s">
        <v>50</v>
      </c>
      <c r="B64" s="37">
        <v>43509</v>
      </c>
      <c r="C64" s="38"/>
      <c r="D64" s="39" t="s">
        <v>72</v>
      </c>
      <c r="E64" s="96"/>
      <c r="F64" s="180">
        <v>175</v>
      </c>
      <c r="G64" s="173"/>
      <c r="H64" s="182">
        <f t="shared" si="0"/>
        <v>17588.950000000004</v>
      </c>
      <c r="I64" s="181" t="s">
        <v>45</v>
      </c>
      <c r="J64" s="39"/>
    </row>
    <row r="65" spans="1:10" x14ac:dyDescent="0.2">
      <c r="A65" s="41" t="s">
        <v>63</v>
      </c>
      <c r="B65" s="37">
        <v>43509</v>
      </c>
      <c r="C65" s="38"/>
      <c r="D65" s="39" t="s">
        <v>73</v>
      </c>
      <c r="E65" s="96"/>
      <c r="F65" s="180"/>
      <c r="G65" s="173">
        <v>5.38</v>
      </c>
      <c r="H65" s="182">
        <f t="shared" si="0"/>
        <v>17583.570000000003</v>
      </c>
      <c r="I65" s="181" t="s">
        <v>45</v>
      </c>
      <c r="J65" s="39"/>
    </row>
    <row r="66" spans="1:10" x14ac:dyDescent="0.2">
      <c r="A66" s="41" t="s">
        <v>105</v>
      </c>
      <c r="B66" s="37">
        <v>43509</v>
      </c>
      <c r="C66" s="38"/>
      <c r="D66" s="39" t="s">
        <v>111</v>
      </c>
      <c r="E66" s="96"/>
      <c r="F66" s="180"/>
      <c r="G66" s="173">
        <v>1749.73</v>
      </c>
      <c r="H66" s="182">
        <f t="shared" si="0"/>
        <v>15833.840000000004</v>
      </c>
      <c r="I66" s="181" t="s">
        <v>45</v>
      </c>
      <c r="J66" s="39"/>
    </row>
    <row r="67" spans="1:10" x14ac:dyDescent="0.2">
      <c r="A67" s="41" t="s">
        <v>51</v>
      </c>
      <c r="B67" s="37">
        <v>43510</v>
      </c>
      <c r="C67" s="38"/>
      <c r="D67" s="39" t="s">
        <v>96</v>
      </c>
      <c r="E67" s="96"/>
      <c r="F67" s="180">
        <v>525</v>
      </c>
      <c r="G67" s="173"/>
      <c r="H67" s="182">
        <f t="shared" si="0"/>
        <v>16358.840000000004</v>
      </c>
      <c r="I67" s="181" t="s">
        <v>45</v>
      </c>
      <c r="J67" s="39"/>
    </row>
    <row r="68" spans="1:10" x14ac:dyDescent="0.2">
      <c r="A68" s="41" t="s">
        <v>63</v>
      </c>
      <c r="B68" s="37">
        <v>43510</v>
      </c>
      <c r="C68" s="38"/>
      <c r="D68" s="39" t="s">
        <v>73</v>
      </c>
      <c r="E68" s="96"/>
      <c r="F68" s="180"/>
      <c r="G68" s="173">
        <v>15.53</v>
      </c>
      <c r="H68" s="182">
        <f t="shared" si="0"/>
        <v>16343.310000000003</v>
      </c>
      <c r="I68" s="181" t="s">
        <v>45</v>
      </c>
      <c r="J68" s="39"/>
    </row>
    <row r="69" spans="1:10" x14ac:dyDescent="0.2">
      <c r="A69" s="41" t="s">
        <v>50</v>
      </c>
      <c r="B69" s="37">
        <v>43511</v>
      </c>
      <c r="C69" s="38"/>
      <c r="D69" s="39" t="s">
        <v>72</v>
      </c>
      <c r="E69" s="96"/>
      <c r="F69" s="180">
        <v>175</v>
      </c>
      <c r="G69" s="173"/>
      <c r="H69" s="182">
        <f t="shared" si="0"/>
        <v>16518.310000000005</v>
      </c>
      <c r="I69" s="181" t="s">
        <v>45</v>
      </c>
      <c r="J69" s="39"/>
    </row>
    <row r="70" spans="1:10" x14ac:dyDescent="0.2">
      <c r="A70" s="41" t="s">
        <v>51</v>
      </c>
      <c r="B70" s="37">
        <v>43511</v>
      </c>
      <c r="C70" s="38"/>
      <c r="D70" s="39" t="s">
        <v>96</v>
      </c>
      <c r="E70" s="96"/>
      <c r="F70" s="180">
        <v>525</v>
      </c>
      <c r="G70" s="173"/>
      <c r="H70" s="182">
        <f t="shared" si="0"/>
        <v>17043.310000000005</v>
      </c>
      <c r="I70" s="181" t="s">
        <v>45</v>
      </c>
      <c r="J70" s="39"/>
    </row>
    <row r="71" spans="1:10" x14ac:dyDescent="0.2">
      <c r="A71" s="41" t="s">
        <v>63</v>
      </c>
      <c r="B71" s="37">
        <v>43511</v>
      </c>
      <c r="C71" s="38"/>
      <c r="D71" s="39" t="s">
        <v>73</v>
      </c>
      <c r="E71" s="96"/>
      <c r="F71" s="180"/>
      <c r="G71" s="173">
        <v>20.91</v>
      </c>
      <c r="H71" s="182">
        <f t="shared" si="0"/>
        <v>17022.400000000005</v>
      </c>
      <c r="I71" s="181" t="s">
        <v>45</v>
      </c>
      <c r="J71" s="39"/>
    </row>
    <row r="72" spans="1:10" x14ac:dyDescent="0.2">
      <c r="A72" s="41" t="s">
        <v>50</v>
      </c>
      <c r="B72" s="37">
        <v>43515</v>
      </c>
      <c r="C72" s="38"/>
      <c r="D72" s="39" t="s">
        <v>72</v>
      </c>
      <c r="E72" s="96"/>
      <c r="F72" s="180">
        <v>875</v>
      </c>
      <c r="G72" s="173"/>
      <c r="H72" s="182">
        <f t="shared" si="0"/>
        <v>17897.400000000005</v>
      </c>
      <c r="I72" s="181" t="s">
        <v>45</v>
      </c>
      <c r="J72" s="39"/>
    </row>
    <row r="73" spans="1:10" x14ac:dyDescent="0.2">
      <c r="A73" s="41" t="s">
        <v>51</v>
      </c>
      <c r="B73" s="37">
        <v>43515</v>
      </c>
      <c r="C73" s="38"/>
      <c r="D73" s="39" t="s">
        <v>96</v>
      </c>
      <c r="E73" s="96"/>
      <c r="F73" s="180">
        <v>1050</v>
      </c>
      <c r="G73" s="173"/>
      <c r="H73" s="182">
        <f t="shared" si="0"/>
        <v>18947.400000000005</v>
      </c>
      <c r="I73" s="181" t="s">
        <v>45</v>
      </c>
      <c r="J73" s="39"/>
    </row>
    <row r="74" spans="1:10" x14ac:dyDescent="0.2">
      <c r="A74" s="41" t="s">
        <v>63</v>
      </c>
      <c r="B74" s="37">
        <v>43515</v>
      </c>
      <c r="C74" s="38"/>
      <c r="D74" s="39" t="s">
        <v>73</v>
      </c>
      <c r="E74" s="96"/>
      <c r="F74" s="180"/>
      <c r="G74" s="173">
        <v>57.96</v>
      </c>
      <c r="H74" s="182">
        <f t="shared" si="0"/>
        <v>18889.440000000006</v>
      </c>
      <c r="I74" s="181" t="s">
        <v>45</v>
      </c>
      <c r="J74" s="39"/>
    </row>
    <row r="75" spans="1:10" x14ac:dyDescent="0.2">
      <c r="A75" s="41" t="s">
        <v>77</v>
      </c>
      <c r="B75" s="37">
        <v>43517</v>
      </c>
      <c r="C75" s="38"/>
      <c r="D75" s="39" t="s">
        <v>94</v>
      </c>
      <c r="E75" s="96"/>
      <c r="F75" s="180">
        <v>350</v>
      </c>
      <c r="G75" s="173"/>
      <c r="H75" s="182">
        <f t="shared" ref="H75:H138" si="1">H74+F75-G75</f>
        <v>19239.440000000006</v>
      </c>
      <c r="I75" s="181" t="s">
        <v>45</v>
      </c>
      <c r="J75" s="39" t="s">
        <v>112</v>
      </c>
    </row>
    <row r="76" spans="1:10" x14ac:dyDescent="0.2">
      <c r="A76" s="41" t="s">
        <v>50</v>
      </c>
      <c r="B76" s="37">
        <v>43517</v>
      </c>
      <c r="C76" s="38"/>
      <c r="D76" s="39" t="s">
        <v>20</v>
      </c>
      <c r="E76" s="96"/>
      <c r="F76" s="180">
        <v>175</v>
      </c>
      <c r="G76" s="173"/>
      <c r="H76" s="182">
        <f t="shared" si="1"/>
        <v>19414.440000000006</v>
      </c>
      <c r="I76" s="181" t="s">
        <v>45</v>
      </c>
      <c r="J76" s="39"/>
    </row>
    <row r="77" spans="1:10" x14ac:dyDescent="0.2">
      <c r="A77" s="41" t="s">
        <v>51</v>
      </c>
      <c r="B77" s="37">
        <v>43517</v>
      </c>
      <c r="C77" s="38"/>
      <c r="D77" s="39" t="s">
        <v>96</v>
      </c>
      <c r="E77" s="96"/>
      <c r="F77" s="180">
        <v>525</v>
      </c>
      <c r="G77" s="173"/>
      <c r="H77" s="182">
        <f t="shared" si="1"/>
        <v>19939.440000000006</v>
      </c>
      <c r="I77" s="181" t="s">
        <v>45</v>
      </c>
      <c r="J77" s="39"/>
    </row>
    <row r="78" spans="1:10" x14ac:dyDescent="0.2">
      <c r="A78" s="41" t="s">
        <v>63</v>
      </c>
      <c r="B78" s="37">
        <v>43517</v>
      </c>
      <c r="C78" s="38"/>
      <c r="D78" s="39" t="s">
        <v>73</v>
      </c>
      <c r="E78" s="96"/>
      <c r="F78" s="180"/>
      <c r="G78" s="173">
        <v>25.56</v>
      </c>
      <c r="H78" s="182">
        <f t="shared" si="1"/>
        <v>19913.880000000005</v>
      </c>
      <c r="I78" s="181" t="s">
        <v>45</v>
      </c>
      <c r="J78" s="39"/>
    </row>
    <row r="79" spans="1:10" x14ac:dyDescent="0.2">
      <c r="A79" s="41" t="s">
        <v>51</v>
      </c>
      <c r="B79" s="37">
        <v>43523</v>
      </c>
      <c r="C79" s="38"/>
      <c r="D79" s="39" t="s">
        <v>96</v>
      </c>
      <c r="E79" s="96"/>
      <c r="F79" s="180">
        <v>525</v>
      </c>
      <c r="G79" s="173"/>
      <c r="H79" s="182">
        <f t="shared" si="1"/>
        <v>20438.880000000005</v>
      </c>
      <c r="I79" s="181" t="s">
        <v>45</v>
      </c>
      <c r="J79" s="39"/>
    </row>
    <row r="80" spans="1:10" x14ac:dyDescent="0.2">
      <c r="A80" s="41" t="s">
        <v>63</v>
      </c>
      <c r="B80" s="37">
        <v>43523</v>
      </c>
      <c r="C80" s="38"/>
      <c r="D80" s="39" t="s">
        <v>73</v>
      </c>
      <c r="E80" s="96"/>
      <c r="F80" s="180"/>
      <c r="G80" s="173">
        <v>15.53</v>
      </c>
      <c r="H80" s="182">
        <f t="shared" si="1"/>
        <v>20423.350000000006</v>
      </c>
      <c r="I80" s="181" t="s">
        <v>45</v>
      </c>
      <c r="J80" s="39"/>
    </row>
    <row r="81" spans="1:10" x14ac:dyDescent="0.2">
      <c r="A81" s="41" t="s">
        <v>63</v>
      </c>
      <c r="B81" s="37">
        <v>43524</v>
      </c>
      <c r="C81" s="38"/>
      <c r="D81" s="39" t="s">
        <v>90</v>
      </c>
      <c r="E81" s="96"/>
      <c r="F81" s="180"/>
      <c r="G81" s="173">
        <v>10.85</v>
      </c>
      <c r="H81" s="182">
        <f t="shared" si="1"/>
        <v>20412.500000000007</v>
      </c>
      <c r="I81" s="181" t="s">
        <v>45</v>
      </c>
      <c r="J81" s="39"/>
    </row>
    <row r="82" spans="1:10" x14ac:dyDescent="0.2">
      <c r="A82" s="41" t="s">
        <v>51</v>
      </c>
      <c r="B82" s="37">
        <v>43525</v>
      </c>
      <c r="C82" s="38"/>
      <c r="D82" s="39" t="s">
        <v>96</v>
      </c>
      <c r="E82" s="96"/>
      <c r="F82" s="180">
        <v>525</v>
      </c>
      <c r="G82" s="173"/>
      <c r="H82" s="182">
        <f t="shared" si="1"/>
        <v>20937.500000000007</v>
      </c>
      <c r="I82" s="181" t="s">
        <v>45</v>
      </c>
      <c r="J82" s="39"/>
    </row>
    <row r="83" spans="1:10" x14ac:dyDescent="0.2">
      <c r="A83" s="41" t="s">
        <v>63</v>
      </c>
      <c r="B83" s="37">
        <v>43525</v>
      </c>
      <c r="C83" s="38"/>
      <c r="D83" s="39" t="s">
        <v>73</v>
      </c>
      <c r="E83" s="96"/>
      <c r="F83" s="180"/>
      <c r="G83" s="173">
        <v>15.53</v>
      </c>
      <c r="H83" s="182">
        <f t="shared" si="1"/>
        <v>20921.970000000008</v>
      </c>
      <c r="I83" s="181" t="s">
        <v>45</v>
      </c>
      <c r="J83" s="39"/>
    </row>
    <row r="84" spans="1:10" x14ac:dyDescent="0.2">
      <c r="A84" s="41" t="s">
        <v>75</v>
      </c>
      <c r="B84" s="37">
        <v>43525</v>
      </c>
      <c r="C84" s="38"/>
      <c r="D84" s="39" t="s">
        <v>74</v>
      </c>
      <c r="E84" s="96"/>
      <c r="F84" s="180"/>
      <c r="G84" s="173">
        <v>49.5</v>
      </c>
      <c r="H84" s="182">
        <f t="shared" si="1"/>
        <v>20872.470000000008</v>
      </c>
      <c r="I84" s="181" t="s">
        <v>45</v>
      </c>
      <c r="J84" s="39"/>
    </row>
    <row r="85" spans="1:10" x14ac:dyDescent="0.2">
      <c r="A85" s="41" t="s">
        <v>76</v>
      </c>
      <c r="B85" s="37">
        <v>43525</v>
      </c>
      <c r="C85" s="38"/>
      <c r="D85" s="39" t="s">
        <v>34</v>
      </c>
      <c r="E85" s="96"/>
      <c r="F85" s="180"/>
      <c r="G85" s="173">
        <v>1760</v>
      </c>
      <c r="H85" s="182">
        <f t="shared" si="1"/>
        <v>19112.470000000008</v>
      </c>
      <c r="I85" s="181" t="s">
        <v>45</v>
      </c>
      <c r="J85" s="39"/>
    </row>
    <row r="86" spans="1:10" x14ac:dyDescent="0.2">
      <c r="A86" s="41" t="s">
        <v>75</v>
      </c>
      <c r="B86" s="37">
        <v>43525</v>
      </c>
      <c r="C86" s="38"/>
      <c r="D86" s="39" t="s">
        <v>114</v>
      </c>
      <c r="E86" s="96"/>
      <c r="F86" s="180"/>
      <c r="G86" s="173">
        <v>35.24</v>
      </c>
      <c r="H86" s="182">
        <f t="shared" si="1"/>
        <v>19077.230000000007</v>
      </c>
      <c r="I86" s="181" t="s">
        <v>45</v>
      </c>
      <c r="J86" s="39"/>
    </row>
    <row r="87" spans="1:10" x14ac:dyDescent="0.2">
      <c r="A87" s="41" t="s">
        <v>51</v>
      </c>
      <c r="B87" s="37">
        <v>43529</v>
      </c>
      <c r="C87" s="38"/>
      <c r="D87" s="39" t="s">
        <v>96</v>
      </c>
      <c r="E87" s="96"/>
      <c r="F87" s="180">
        <v>1575</v>
      </c>
      <c r="G87" s="173"/>
      <c r="H87" s="182">
        <f t="shared" si="1"/>
        <v>20652.230000000007</v>
      </c>
      <c r="I87" s="181" t="s">
        <v>45</v>
      </c>
      <c r="J87" s="39"/>
    </row>
    <row r="88" spans="1:10" x14ac:dyDescent="0.2">
      <c r="A88" s="41" t="s">
        <v>77</v>
      </c>
      <c r="B88" s="37">
        <v>43529</v>
      </c>
      <c r="C88" s="38"/>
      <c r="D88" s="39" t="s">
        <v>94</v>
      </c>
      <c r="E88" s="96"/>
      <c r="F88" s="180">
        <v>150</v>
      </c>
      <c r="G88" s="173"/>
      <c r="H88" s="182">
        <f t="shared" si="1"/>
        <v>20802.230000000007</v>
      </c>
      <c r="I88" s="181" t="s">
        <v>45</v>
      </c>
      <c r="J88" s="39" t="s">
        <v>115</v>
      </c>
    </row>
    <row r="89" spans="1:10" x14ac:dyDescent="0.2">
      <c r="A89" s="41" t="s">
        <v>51</v>
      </c>
      <c r="B89" s="37">
        <v>43530</v>
      </c>
      <c r="C89" s="38"/>
      <c r="D89" s="39" t="s">
        <v>96</v>
      </c>
      <c r="E89" s="96"/>
      <c r="F89" s="180">
        <v>525</v>
      </c>
      <c r="G89" s="173"/>
      <c r="H89" s="182">
        <f t="shared" si="1"/>
        <v>21327.230000000007</v>
      </c>
      <c r="I89" s="181" t="s">
        <v>45</v>
      </c>
      <c r="J89" s="39"/>
    </row>
    <row r="90" spans="1:10" x14ac:dyDescent="0.2">
      <c r="A90" s="41" t="s">
        <v>63</v>
      </c>
      <c r="B90" s="37">
        <v>43530</v>
      </c>
      <c r="C90" s="38"/>
      <c r="D90" s="39" t="s">
        <v>73</v>
      </c>
      <c r="E90" s="96"/>
      <c r="F90" s="180"/>
      <c r="G90" s="173">
        <v>66.77</v>
      </c>
      <c r="H90" s="182">
        <f t="shared" si="1"/>
        <v>21260.460000000006</v>
      </c>
      <c r="I90" s="181" t="s">
        <v>45</v>
      </c>
      <c r="J90" s="39"/>
    </row>
    <row r="91" spans="1:10" x14ac:dyDescent="0.2">
      <c r="A91" s="41" t="s">
        <v>55</v>
      </c>
      <c r="B91" s="37">
        <v>43530</v>
      </c>
      <c r="C91" s="38"/>
      <c r="D91" s="39" t="s">
        <v>116</v>
      </c>
      <c r="E91" s="96"/>
      <c r="F91" s="180">
        <v>42415.74</v>
      </c>
      <c r="G91" s="173"/>
      <c r="H91" s="182">
        <f t="shared" si="1"/>
        <v>63676.200000000004</v>
      </c>
      <c r="I91" s="181" t="s">
        <v>45</v>
      </c>
      <c r="J91" s="39"/>
    </row>
    <row r="92" spans="1:10" x14ac:dyDescent="0.2">
      <c r="A92" s="41" t="s">
        <v>50</v>
      </c>
      <c r="B92" s="37">
        <v>43535</v>
      </c>
      <c r="C92" s="38"/>
      <c r="D92" s="39" t="s">
        <v>72</v>
      </c>
      <c r="E92" s="96"/>
      <c r="F92" s="180">
        <v>350</v>
      </c>
      <c r="G92" s="173"/>
      <c r="H92" s="182">
        <f t="shared" si="1"/>
        <v>64026.200000000004</v>
      </c>
      <c r="I92" s="181" t="s">
        <v>45</v>
      </c>
      <c r="J92" s="39"/>
    </row>
    <row r="93" spans="1:10" x14ac:dyDescent="0.2">
      <c r="A93" s="41" t="s">
        <v>51</v>
      </c>
      <c r="B93" s="37">
        <v>43535</v>
      </c>
      <c r="C93" s="38"/>
      <c r="D93" s="39" t="s">
        <v>96</v>
      </c>
      <c r="E93" s="96"/>
      <c r="F93" s="180">
        <v>1050</v>
      </c>
      <c r="G93" s="173"/>
      <c r="H93" s="182">
        <f t="shared" si="1"/>
        <v>65076.200000000004</v>
      </c>
      <c r="I93" s="181" t="s">
        <v>45</v>
      </c>
      <c r="J93" s="39"/>
    </row>
    <row r="94" spans="1:10" x14ac:dyDescent="0.2">
      <c r="A94" s="41" t="s">
        <v>63</v>
      </c>
      <c r="B94" s="37">
        <v>43535</v>
      </c>
      <c r="C94" s="38"/>
      <c r="D94" s="39" t="s">
        <v>73</v>
      </c>
      <c r="E94" s="96"/>
      <c r="F94" s="180"/>
      <c r="G94" s="173">
        <v>41.82</v>
      </c>
      <c r="H94" s="182">
        <f t="shared" si="1"/>
        <v>65034.380000000005</v>
      </c>
      <c r="I94" s="181" t="s">
        <v>45</v>
      </c>
      <c r="J94" s="39"/>
    </row>
    <row r="95" spans="1:10" x14ac:dyDescent="0.2">
      <c r="A95" s="41" t="s">
        <v>61</v>
      </c>
      <c r="B95" s="37">
        <v>43535</v>
      </c>
      <c r="C95" s="38"/>
      <c r="D95" s="39" t="s">
        <v>117</v>
      </c>
      <c r="E95" s="96"/>
      <c r="F95" s="180"/>
      <c r="G95" s="173">
        <v>226</v>
      </c>
      <c r="H95" s="182">
        <f t="shared" si="1"/>
        <v>64808.380000000005</v>
      </c>
      <c r="I95" s="181" t="s">
        <v>45</v>
      </c>
      <c r="J95" s="39"/>
    </row>
    <row r="96" spans="1:10" x14ac:dyDescent="0.2">
      <c r="A96" s="41" t="s">
        <v>51</v>
      </c>
      <c r="B96" s="37">
        <v>43536</v>
      </c>
      <c r="C96" s="38"/>
      <c r="D96" s="39" t="s">
        <v>96</v>
      </c>
      <c r="E96" s="96"/>
      <c r="F96" s="180">
        <v>525</v>
      </c>
      <c r="G96" s="173"/>
      <c r="H96" s="182">
        <f t="shared" si="1"/>
        <v>65333.380000000005</v>
      </c>
      <c r="I96" s="181" t="s">
        <v>45</v>
      </c>
      <c r="J96" s="39"/>
    </row>
    <row r="97" spans="1:10" x14ac:dyDescent="0.2">
      <c r="A97" s="41" t="s">
        <v>77</v>
      </c>
      <c r="B97" s="37">
        <v>43536</v>
      </c>
      <c r="C97" s="38"/>
      <c r="D97" s="39" t="s">
        <v>94</v>
      </c>
      <c r="E97" s="96"/>
      <c r="F97" s="180">
        <v>200</v>
      </c>
      <c r="G97" s="173"/>
      <c r="H97" s="182">
        <f t="shared" si="1"/>
        <v>65533.380000000005</v>
      </c>
      <c r="I97" s="181" t="s">
        <v>45</v>
      </c>
      <c r="J97" s="39" t="s">
        <v>118</v>
      </c>
    </row>
    <row r="98" spans="1:10" x14ac:dyDescent="0.2">
      <c r="A98" s="41" t="s">
        <v>63</v>
      </c>
      <c r="B98" s="37">
        <v>43536</v>
      </c>
      <c r="C98" s="38"/>
      <c r="D98" s="39" t="s">
        <v>73</v>
      </c>
      <c r="E98" s="96"/>
      <c r="F98" s="180"/>
      <c r="G98" s="173">
        <v>21.33</v>
      </c>
      <c r="H98" s="182">
        <f t="shared" si="1"/>
        <v>65512.05</v>
      </c>
      <c r="I98" s="181" t="s">
        <v>45</v>
      </c>
      <c r="J98" s="39"/>
    </row>
    <row r="99" spans="1:10" x14ac:dyDescent="0.2">
      <c r="A99" s="41" t="s">
        <v>79</v>
      </c>
      <c r="B99" s="37">
        <v>43536</v>
      </c>
      <c r="C99" s="38"/>
      <c r="D99" s="39" t="s">
        <v>119</v>
      </c>
      <c r="E99" s="96"/>
      <c r="F99" s="180"/>
      <c r="G99" s="173">
        <v>525</v>
      </c>
      <c r="H99" s="182">
        <f t="shared" si="1"/>
        <v>64987.05</v>
      </c>
      <c r="I99" s="181" t="s">
        <v>45</v>
      </c>
      <c r="J99" s="39"/>
    </row>
    <row r="100" spans="1:10" x14ac:dyDescent="0.2">
      <c r="A100" s="41" t="s">
        <v>79</v>
      </c>
      <c r="B100" s="37">
        <v>43536</v>
      </c>
      <c r="C100" s="38"/>
      <c r="D100" s="39" t="s">
        <v>120</v>
      </c>
      <c r="E100" s="96"/>
      <c r="F100" s="180"/>
      <c r="G100" s="173">
        <v>508.36</v>
      </c>
      <c r="H100" s="182">
        <f t="shared" si="1"/>
        <v>64478.69</v>
      </c>
      <c r="I100" s="181" t="s">
        <v>45</v>
      </c>
      <c r="J100" s="39"/>
    </row>
    <row r="101" spans="1:10" x14ac:dyDescent="0.2">
      <c r="A101" s="41" t="s">
        <v>51</v>
      </c>
      <c r="B101" s="37">
        <v>43537</v>
      </c>
      <c r="C101" s="38"/>
      <c r="D101" s="39" t="s">
        <v>96</v>
      </c>
      <c r="E101" s="96"/>
      <c r="F101" s="180">
        <v>3900</v>
      </c>
      <c r="G101" s="173"/>
      <c r="H101" s="182">
        <f t="shared" si="1"/>
        <v>68378.69</v>
      </c>
      <c r="I101" s="181" t="s">
        <v>45</v>
      </c>
      <c r="J101" s="39"/>
    </row>
    <row r="102" spans="1:10" x14ac:dyDescent="0.2">
      <c r="A102" s="41" t="s">
        <v>50</v>
      </c>
      <c r="B102" s="37">
        <v>43537</v>
      </c>
      <c r="C102" s="38"/>
      <c r="D102" s="39" t="s">
        <v>72</v>
      </c>
      <c r="E102" s="96"/>
      <c r="F102" s="180">
        <v>175</v>
      </c>
      <c r="G102" s="173"/>
      <c r="H102" s="182">
        <f t="shared" si="1"/>
        <v>68553.69</v>
      </c>
      <c r="I102" s="181" t="s">
        <v>45</v>
      </c>
      <c r="J102" s="39"/>
    </row>
    <row r="103" spans="1:10" x14ac:dyDescent="0.2">
      <c r="A103" s="41" t="s">
        <v>63</v>
      </c>
      <c r="B103" s="37">
        <v>43537</v>
      </c>
      <c r="C103" s="38"/>
      <c r="D103" s="39" t="s">
        <v>73</v>
      </c>
      <c r="E103" s="96"/>
      <c r="F103" s="180"/>
      <c r="G103" s="173">
        <v>120.6</v>
      </c>
      <c r="H103" s="182">
        <f t="shared" si="1"/>
        <v>68433.09</v>
      </c>
      <c r="I103" s="181" t="s">
        <v>45</v>
      </c>
      <c r="J103" s="39"/>
    </row>
    <row r="104" spans="1:10" x14ac:dyDescent="0.2">
      <c r="A104" s="41" t="s">
        <v>51</v>
      </c>
      <c r="B104" s="37">
        <v>43538</v>
      </c>
      <c r="C104" s="38"/>
      <c r="D104" s="39" t="s">
        <v>96</v>
      </c>
      <c r="E104" s="96"/>
      <c r="F104" s="180">
        <v>1125</v>
      </c>
      <c r="G104" s="173"/>
      <c r="H104" s="182">
        <f t="shared" si="1"/>
        <v>69558.09</v>
      </c>
      <c r="I104" s="181" t="s">
        <v>45</v>
      </c>
      <c r="J104" s="39"/>
    </row>
    <row r="105" spans="1:10" x14ac:dyDescent="0.2">
      <c r="A105" s="41" t="s">
        <v>63</v>
      </c>
      <c r="B105" s="37">
        <v>43538</v>
      </c>
      <c r="C105" s="38"/>
      <c r="D105" s="39" t="s">
        <v>73</v>
      </c>
      <c r="E105" s="96"/>
      <c r="F105" s="180"/>
      <c r="G105" s="173">
        <v>33.229999999999997</v>
      </c>
      <c r="H105" s="182">
        <f t="shared" si="1"/>
        <v>69524.86</v>
      </c>
      <c r="I105" s="181" t="s">
        <v>45</v>
      </c>
      <c r="J105" s="39"/>
    </row>
    <row r="106" spans="1:10" x14ac:dyDescent="0.2">
      <c r="A106" s="41" t="s">
        <v>50</v>
      </c>
      <c r="B106" s="37">
        <v>43539</v>
      </c>
      <c r="C106" s="38"/>
      <c r="D106" s="39" t="s">
        <v>121</v>
      </c>
      <c r="E106" s="96"/>
      <c r="F106" s="180"/>
      <c r="G106" s="173">
        <v>175</v>
      </c>
      <c r="H106" s="182">
        <f t="shared" si="1"/>
        <v>69349.86</v>
      </c>
      <c r="I106" s="181" t="s">
        <v>45</v>
      </c>
      <c r="J106" s="39" t="s">
        <v>122</v>
      </c>
    </row>
    <row r="107" spans="1:10" x14ac:dyDescent="0.2">
      <c r="A107" s="41" t="s">
        <v>51</v>
      </c>
      <c r="B107" s="37">
        <v>43542</v>
      </c>
      <c r="C107" s="38"/>
      <c r="D107" s="39" t="s">
        <v>96</v>
      </c>
      <c r="E107" s="96"/>
      <c r="F107" s="180">
        <v>1650</v>
      </c>
      <c r="G107" s="173"/>
      <c r="H107" s="182">
        <f t="shared" si="1"/>
        <v>70999.86</v>
      </c>
      <c r="I107" s="181" t="s">
        <v>45</v>
      </c>
      <c r="J107" s="39"/>
    </row>
    <row r="108" spans="1:10" x14ac:dyDescent="0.2">
      <c r="A108" s="41" t="s">
        <v>77</v>
      </c>
      <c r="B108" s="37">
        <v>43542</v>
      </c>
      <c r="C108" s="38"/>
      <c r="D108" s="39" t="s">
        <v>94</v>
      </c>
      <c r="E108" s="96"/>
      <c r="F108" s="180">
        <v>400</v>
      </c>
      <c r="G108" s="173"/>
      <c r="H108" s="182">
        <f t="shared" si="1"/>
        <v>71399.86</v>
      </c>
      <c r="I108" s="181" t="s">
        <v>45</v>
      </c>
      <c r="J108" s="39" t="s">
        <v>123</v>
      </c>
    </row>
    <row r="109" spans="1:10" x14ac:dyDescent="0.2">
      <c r="A109" s="41" t="s">
        <v>63</v>
      </c>
      <c r="B109" s="37">
        <v>43542</v>
      </c>
      <c r="C109" s="38"/>
      <c r="D109" s="39" t="s">
        <v>73</v>
      </c>
      <c r="E109" s="96"/>
      <c r="F109" s="180"/>
      <c r="G109" s="173">
        <v>60.36</v>
      </c>
      <c r="H109" s="182">
        <f t="shared" si="1"/>
        <v>71339.5</v>
      </c>
      <c r="I109" s="181" t="s">
        <v>45</v>
      </c>
      <c r="J109" s="39"/>
    </row>
    <row r="110" spans="1:10" x14ac:dyDescent="0.2">
      <c r="A110" s="41" t="s">
        <v>51</v>
      </c>
      <c r="B110" s="37">
        <v>43543</v>
      </c>
      <c r="C110" s="38"/>
      <c r="D110" s="39" t="s">
        <v>96</v>
      </c>
      <c r="E110" s="96"/>
      <c r="F110" s="180">
        <v>525</v>
      </c>
      <c r="G110" s="173"/>
      <c r="H110" s="182">
        <f t="shared" si="1"/>
        <v>71864.5</v>
      </c>
      <c r="I110" s="181" t="s">
        <v>45</v>
      </c>
      <c r="J110" s="39"/>
    </row>
    <row r="111" spans="1:10" x14ac:dyDescent="0.2">
      <c r="A111" s="41" t="s">
        <v>77</v>
      </c>
      <c r="B111" s="37">
        <v>43543</v>
      </c>
      <c r="C111" s="38"/>
      <c r="D111" s="39" t="s">
        <v>94</v>
      </c>
      <c r="E111" s="96"/>
      <c r="F111" s="180">
        <v>200</v>
      </c>
      <c r="G111" s="173"/>
      <c r="H111" s="182">
        <f t="shared" si="1"/>
        <v>72064.5</v>
      </c>
      <c r="I111" s="181" t="s">
        <v>45</v>
      </c>
      <c r="J111" s="39" t="s">
        <v>100</v>
      </c>
    </row>
    <row r="112" spans="1:10" x14ac:dyDescent="0.2">
      <c r="A112" s="41" t="s">
        <v>63</v>
      </c>
      <c r="B112" s="37">
        <v>43543</v>
      </c>
      <c r="C112" s="38"/>
      <c r="D112" s="39" t="s">
        <v>92</v>
      </c>
      <c r="E112" s="96"/>
      <c r="F112" s="180"/>
      <c r="G112" s="173">
        <v>21.33</v>
      </c>
      <c r="H112" s="182">
        <f t="shared" si="1"/>
        <v>72043.17</v>
      </c>
      <c r="I112" s="181" t="s">
        <v>45</v>
      </c>
      <c r="J112" s="39"/>
    </row>
    <row r="113" spans="1:10" x14ac:dyDescent="0.2">
      <c r="A113" s="41" t="s">
        <v>50</v>
      </c>
      <c r="B113" s="37">
        <v>43544</v>
      </c>
      <c r="C113" s="38"/>
      <c r="D113" s="39" t="s">
        <v>72</v>
      </c>
      <c r="E113" s="96"/>
      <c r="F113" s="180">
        <v>300</v>
      </c>
      <c r="G113" s="173"/>
      <c r="H113" s="182">
        <f t="shared" si="1"/>
        <v>72343.17</v>
      </c>
      <c r="I113" s="181" t="s">
        <v>45</v>
      </c>
      <c r="J113" s="39"/>
    </row>
    <row r="114" spans="1:10" x14ac:dyDescent="0.2">
      <c r="A114" s="41" t="s">
        <v>53</v>
      </c>
      <c r="B114" s="37">
        <v>43544</v>
      </c>
      <c r="C114" s="38"/>
      <c r="D114" s="39" t="s">
        <v>22</v>
      </c>
      <c r="E114" s="96"/>
      <c r="F114" s="180">
        <v>200</v>
      </c>
      <c r="G114" s="173"/>
      <c r="H114" s="182">
        <f t="shared" si="1"/>
        <v>72543.17</v>
      </c>
      <c r="I114" s="181" t="s">
        <v>45</v>
      </c>
      <c r="J114" s="39"/>
    </row>
    <row r="115" spans="1:10" x14ac:dyDescent="0.2">
      <c r="A115" s="41" t="s">
        <v>51</v>
      </c>
      <c r="B115" s="37">
        <v>43544</v>
      </c>
      <c r="C115" s="38"/>
      <c r="D115" s="39" t="s">
        <v>96</v>
      </c>
      <c r="E115" s="96"/>
      <c r="F115" s="180">
        <v>1650</v>
      </c>
      <c r="G115" s="173"/>
      <c r="H115" s="182">
        <f t="shared" si="1"/>
        <v>74193.17</v>
      </c>
      <c r="I115" s="181" t="s">
        <v>45</v>
      </c>
      <c r="J115" s="39"/>
    </row>
    <row r="116" spans="1:10" x14ac:dyDescent="0.2">
      <c r="A116" s="41" t="s">
        <v>77</v>
      </c>
      <c r="B116" s="37">
        <v>43544</v>
      </c>
      <c r="C116" s="38"/>
      <c r="D116" s="39" t="s">
        <v>94</v>
      </c>
      <c r="E116" s="96"/>
      <c r="F116" s="180">
        <v>400</v>
      </c>
      <c r="G116" s="173"/>
      <c r="H116" s="182">
        <f t="shared" si="1"/>
        <v>74593.17</v>
      </c>
      <c r="I116" s="181" t="s">
        <v>45</v>
      </c>
      <c r="J116" s="39" t="s">
        <v>123</v>
      </c>
    </row>
    <row r="117" spans="1:10" x14ac:dyDescent="0.2">
      <c r="A117" s="41" t="s">
        <v>63</v>
      </c>
      <c r="B117" s="37">
        <v>43544</v>
      </c>
      <c r="C117" s="38"/>
      <c r="D117" s="39" t="s">
        <v>73</v>
      </c>
      <c r="E117" s="96"/>
      <c r="F117" s="180"/>
      <c r="G117" s="173">
        <v>75.77</v>
      </c>
      <c r="H117" s="182">
        <f t="shared" si="1"/>
        <v>74517.399999999994</v>
      </c>
      <c r="I117" s="181" t="s">
        <v>45</v>
      </c>
      <c r="J117" s="39"/>
    </row>
    <row r="118" spans="1:10" x14ac:dyDescent="0.2">
      <c r="A118" s="41" t="s">
        <v>59</v>
      </c>
      <c r="B118" s="37">
        <v>43544</v>
      </c>
      <c r="C118" s="38"/>
      <c r="D118" s="39" t="s">
        <v>134</v>
      </c>
      <c r="E118" s="96"/>
      <c r="F118" s="180"/>
      <c r="G118" s="173">
        <v>10500</v>
      </c>
      <c r="H118" s="182">
        <f t="shared" si="1"/>
        <v>64017.399999999994</v>
      </c>
      <c r="I118" s="181" t="s">
        <v>45</v>
      </c>
      <c r="J118" s="39"/>
    </row>
    <row r="119" spans="1:10" x14ac:dyDescent="0.2">
      <c r="A119" s="41" t="s">
        <v>50</v>
      </c>
      <c r="B119" s="37">
        <v>43545</v>
      </c>
      <c r="C119" s="38"/>
      <c r="D119" s="39" t="s">
        <v>72</v>
      </c>
      <c r="E119" s="96"/>
      <c r="F119" s="180">
        <v>125</v>
      </c>
      <c r="G119" s="173"/>
      <c r="H119" s="182">
        <f t="shared" si="1"/>
        <v>64142.399999999994</v>
      </c>
      <c r="I119" s="181" t="s">
        <v>45</v>
      </c>
      <c r="J119" s="39"/>
    </row>
    <row r="120" spans="1:10" x14ac:dyDescent="0.2">
      <c r="A120" s="41" t="s">
        <v>50</v>
      </c>
      <c r="B120" s="37">
        <v>43545</v>
      </c>
      <c r="C120" s="38"/>
      <c r="D120" s="39" t="s">
        <v>72</v>
      </c>
      <c r="E120" s="96"/>
      <c r="F120" s="180">
        <v>175</v>
      </c>
      <c r="G120" s="173"/>
      <c r="H120" s="182">
        <f t="shared" si="1"/>
        <v>64317.399999999994</v>
      </c>
      <c r="I120" s="181" t="s">
        <v>45</v>
      </c>
      <c r="J120" s="39"/>
    </row>
    <row r="121" spans="1:10" x14ac:dyDescent="0.2">
      <c r="A121" s="41" t="s">
        <v>63</v>
      </c>
      <c r="B121" s="37">
        <v>43545</v>
      </c>
      <c r="C121" s="38"/>
      <c r="D121" s="39" t="s">
        <v>73</v>
      </c>
      <c r="E121" s="96"/>
      <c r="F121" s="180"/>
      <c r="G121" s="173">
        <v>5.38</v>
      </c>
      <c r="H121" s="182">
        <f t="shared" si="1"/>
        <v>64312.02</v>
      </c>
      <c r="I121" s="181" t="s">
        <v>45</v>
      </c>
      <c r="J121" s="39"/>
    </row>
    <row r="122" spans="1:10" x14ac:dyDescent="0.2">
      <c r="A122" s="41" t="s">
        <v>75</v>
      </c>
      <c r="B122" s="37">
        <v>43546</v>
      </c>
      <c r="C122" s="38"/>
      <c r="D122" s="39" t="s">
        <v>74</v>
      </c>
      <c r="E122" s="96"/>
      <c r="F122" s="180"/>
      <c r="G122" s="173">
        <v>49.5</v>
      </c>
      <c r="H122" s="182">
        <f t="shared" si="1"/>
        <v>64262.52</v>
      </c>
      <c r="I122" s="181" t="s">
        <v>45</v>
      </c>
      <c r="J122" s="39"/>
    </row>
    <row r="123" spans="1:10" x14ac:dyDescent="0.2">
      <c r="A123" s="41" t="s">
        <v>77</v>
      </c>
      <c r="B123" s="37">
        <v>43549</v>
      </c>
      <c r="C123" s="38"/>
      <c r="D123" s="39" t="s">
        <v>94</v>
      </c>
      <c r="E123" s="96"/>
      <c r="F123" s="180">
        <v>150</v>
      </c>
      <c r="G123" s="173"/>
      <c r="H123" s="182">
        <f t="shared" si="1"/>
        <v>64412.52</v>
      </c>
      <c r="I123" s="181" t="s">
        <v>45</v>
      </c>
      <c r="J123" s="39"/>
    </row>
    <row r="124" spans="1:10" x14ac:dyDescent="0.2">
      <c r="A124" s="41" t="s">
        <v>63</v>
      </c>
      <c r="B124" s="37">
        <v>43549</v>
      </c>
      <c r="C124" s="38"/>
      <c r="D124" s="39" t="s">
        <v>73</v>
      </c>
      <c r="E124" s="96"/>
      <c r="F124" s="180"/>
      <c r="G124" s="173">
        <v>4.6500000000000004</v>
      </c>
      <c r="H124" s="182">
        <f t="shared" si="1"/>
        <v>64407.869999999995</v>
      </c>
      <c r="I124" s="181" t="s">
        <v>45</v>
      </c>
      <c r="J124" s="39" t="s">
        <v>124</v>
      </c>
    </row>
    <row r="125" spans="1:10" x14ac:dyDescent="0.2">
      <c r="A125" s="41" t="s">
        <v>51</v>
      </c>
      <c r="B125" s="37">
        <v>43550</v>
      </c>
      <c r="C125" s="38"/>
      <c r="D125" s="39" t="s">
        <v>96</v>
      </c>
      <c r="E125" s="96"/>
      <c r="F125" s="180">
        <v>2325</v>
      </c>
      <c r="G125" s="173"/>
      <c r="H125" s="182">
        <f t="shared" si="1"/>
        <v>66732.87</v>
      </c>
      <c r="I125" s="181" t="s">
        <v>45</v>
      </c>
      <c r="J125" s="39"/>
    </row>
    <row r="126" spans="1:10" x14ac:dyDescent="0.2">
      <c r="A126" s="41" t="s">
        <v>77</v>
      </c>
      <c r="B126" s="37">
        <v>43550</v>
      </c>
      <c r="C126" s="38"/>
      <c r="D126" s="39" t="s">
        <v>94</v>
      </c>
      <c r="E126" s="96"/>
      <c r="F126" s="180">
        <v>200</v>
      </c>
      <c r="G126" s="173"/>
      <c r="H126" s="182">
        <f t="shared" si="1"/>
        <v>66932.87</v>
      </c>
      <c r="I126" s="181" t="s">
        <v>45</v>
      </c>
      <c r="J126" s="39" t="s">
        <v>125</v>
      </c>
    </row>
    <row r="127" spans="1:10" x14ac:dyDescent="0.2">
      <c r="A127" s="41" t="s">
        <v>50</v>
      </c>
      <c r="B127" s="37">
        <v>43550</v>
      </c>
      <c r="C127" s="38"/>
      <c r="D127" s="39" t="s">
        <v>72</v>
      </c>
      <c r="E127" s="96"/>
      <c r="F127" s="180">
        <v>350</v>
      </c>
      <c r="G127" s="173"/>
      <c r="H127" s="182">
        <f t="shared" si="1"/>
        <v>67282.87</v>
      </c>
      <c r="I127" s="181" t="s">
        <v>45</v>
      </c>
      <c r="J127" s="39"/>
    </row>
    <row r="128" spans="1:10" x14ac:dyDescent="0.2">
      <c r="A128" s="41" t="s">
        <v>63</v>
      </c>
      <c r="B128" s="37">
        <v>43550</v>
      </c>
      <c r="C128" s="38"/>
      <c r="D128" s="39" t="s">
        <v>73</v>
      </c>
      <c r="E128" s="96"/>
      <c r="F128" s="180"/>
      <c r="G128" s="173">
        <v>85.19</v>
      </c>
      <c r="H128" s="182">
        <f t="shared" si="1"/>
        <v>67197.679999999993</v>
      </c>
      <c r="I128" s="181" t="s">
        <v>45</v>
      </c>
      <c r="J128" s="39"/>
    </row>
    <row r="129" spans="1:10" x14ac:dyDescent="0.2">
      <c r="A129" s="41" t="s">
        <v>63</v>
      </c>
      <c r="B129" s="37">
        <v>43553</v>
      </c>
      <c r="C129" s="38"/>
      <c r="D129" s="39" t="s">
        <v>64</v>
      </c>
      <c r="E129" s="96"/>
      <c r="F129" s="180"/>
      <c r="G129" s="173">
        <v>16.600000000000001</v>
      </c>
      <c r="H129" s="182">
        <f t="shared" si="1"/>
        <v>67181.079999999987</v>
      </c>
      <c r="I129" s="181" t="s">
        <v>45</v>
      </c>
      <c r="J129" s="39"/>
    </row>
    <row r="130" spans="1:10" x14ac:dyDescent="0.2">
      <c r="A130" s="41" t="s">
        <v>50</v>
      </c>
      <c r="B130" s="37">
        <v>43556</v>
      </c>
      <c r="C130" s="38"/>
      <c r="D130" s="39" t="s">
        <v>72</v>
      </c>
      <c r="E130" s="96"/>
      <c r="F130" s="180">
        <v>175</v>
      </c>
      <c r="G130" s="173"/>
      <c r="H130" s="182">
        <f t="shared" si="1"/>
        <v>67356.079999999987</v>
      </c>
      <c r="I130" s="181" t="s">
        <v>45</v>
      </c>
      <c r="J130" s="39"/>
    </row>
    <row r="131" spans="1:10" x14ac:dyDescent="0.2">
      <c r="A131" s="41" t="s">
        <v>63</v>
      </c>
      <c r="B131" s="37">
        <v>43556</v>
      </c>
      <c r="C131" s="38"/>
      <c r="D131" s="39" t="s">
        <v>73</v>
      </c>
      <c r="E131" s="96"/>
      <c r="F131" s="180"/>
      <c r="G131" s="173">
        <v>5.38</v>
      </c>
      <c r="H131" s="182">
        <f t="shared" si="1"/>
        <v>67350.699999999983</v>
      </c>
      <c r="I131" s="181" t="s">
        <v>45</v>
      </c>
      <c r="J131" s="39"/>
    </row>
    <row r="132" spans="1:10" x14ac:dyDescent="0.2">
      <c r="A132" s="41" t="s">
        <v>50</v>
      </c>
      <c r="B132" s="37">
        <v>43556</v>
      </c>
      <c r="C132" s="38"/>
      <c r="D132" s="39" t="s">
        <v>72</v>
      </c>
      <c r="E132" s="96"/>
      <c r="F132" s="180">
        <v>175</v>
      </c>
      <c r="G132" s="173"/>
      <c r="H132" s="182">
        <f t="shared" si="1"/>
        <v>67525.699999999983</v>
      </c>
      <c r="I132" s="181" t="s">
        <v>45</v>
      </c>
      <c r="J132" s="39" t="s">
        <v>126</v>
      </c>
    </row>
    <row r="133" spans="1:10" x14ac:dyDescent="0.2">
      <c r="A133" s="41" t="s">
        <v>75</v>
      </c>
      <c r="B133" s="37">
        <v>43556</v>
      </c>
      <c r="C133" s="38"/>
      <c r="D133" s="39" t="s">
        <v>109</v>
      </c>
      <c r="E133" s="96"/>
      <c r="F133" s="180"/>
      <c r="G133" s="173">
        <v>70.260000000000005</v>
      </c>
      <c r="H133" s="182">
        <f t="shared" si="1"/>
        <v>67455.439999999988</v>
      </c>
      <c r="I133" s="181" t="s">
        <v>45</v>
      </c>
      <c r="J133" s="39"/>
    </row>
    <row r="134" spans="1:10" x14ac:dyDescent="0.2">
      <c r="A134" s="41" t="s">
        <v>50</v>
      </c>
      <c r="B134" s="37">
        <v>43557</v>
      </c>
      <c r="C134" s="38"/>
      <c r="D134" s="39" t="s">
        <v>72</v>
      </c>
      <c r="E134" s="96"/>
      <c r="F134" s="180">
        <v>175</v>
      </c>
      <c r="G134" s="173"/>
      <c r="H134" s="182">
        <f t="shared" si="1"/>
        <v>67630.439999999988</v>
      </c>
      <c r="I134" s="181" t="s">
        <v>45</v>
      </c>
      <c r="J134" s="39"/>
    </row>
    <row r="135" spans="1:10" x14ac:dyDescent="0.2">
      <c r="A135" s="41" t="s">
        <v>63</v>
      </c>
      <c r="B135" s="37">
        <v>43557</v>
      </c>
      <c r="C135" s="38"/>
      <c r="D135" s="39" t="s">
        <v>73</v>
      </c>
      <c r="E135" s="96"/>
      <c r="F135" s="180"/>
      <c r="G135" s="173">
        <v>5.38</v>
      </c>
      <c r="H135" s="182">
        <f t="shared" si="1"/>
        <v>67625.059999999983</v>
      </c>
      <c r="I135" s="181" t="s">
        <v>45</v>
      </c>
      <c r="J135" s="39"/>
    </row>
    <row r="136" spans="1:10" x14ac:dyDescent="0.2">
      <c r="A136" s="41" t="s">
        <v>51</v>
      </c>
      <c r="B136" s="37">
        <v>43558</v>
      </c>
      <c r="C136" s="38"/>
      <c r="D136" s="39" t="s">
        <v>96</v>
      </c>
      <c r="E136" s="96"/>
      <c r="F136" s="180">
        <v>600</v>
      </c>
      <c r="G136" s="173"/>
      <c r="H136" s="182">
        <f t="shared" si="1"/>
        <v>68225.059999999983</v>
      </c>
      <c r="I136" s="181" t="s">
        <v>45</v>
      </c>
      <c r="J136" s="39"/>
    </row>
    <row r="137" spans="1:10" x14ac:dyDescent="0.2">
      <c r="A137" s="41" t="s">
        <v>77</v>
      </c>
      <c r="B137" s="37">
        <v>43558</v>
      </c>
      <c r="C137" s="38"/>
      <c r="D137" s="39" t="s">
        <v>94</v>
      </c>
      <c r="E137" s="96"/>
      <c r="F137" s="180">
        <v>200</v>
      </c>
      <c r="G137" s="173"/>
      <c r="H137" s="182">
        <f t="shared" si="1"/>
        <v>68425.059999999983</v>
      </c>
      <c r="I137" s="181" t="s">
        <v>45</v>
      </c>
      <c r="J137" s="39" t="s">
        <v>127</v>
      </c>
    </row>
    <row r="138" spans="1:10" x14ac:dyDescent="0.2">
      <c r="A138" s="41" t="s">
        <v>63</v>
      </c>
      <c r="B138" s="37">
        <v>43558</v>
      </c>
      <c r="C138" s="38"/>
      <c r="D138" s="39" t="s">
        <v>73</v>
      </c>
      <c r="E138" s="96"/>
      <c r="F138" s="180"/>
      <c r="G138" s="173">
        <v>23.5</v>
      </c>
      <c r="H138" s="182">
        <f t="shared" si="1"/>
        <v>68401.559999999983</v>
      </c>
      <c r="I138" s="181" t="s">
        <v>45</v>
      </c>
      <c r="J138" s="39"/>
    </row>
    <row r="139" spans="1:10" x14ac:dyDescent="0.2">
      <c r="A139" s="41" t="s">
        <v>51</v>
      </c>
      <c r="B139" s="37">
        <v>43559</v>
      </c>
      <c r="C139" s="38"/>
      <c r="D139" s="39" t="s">
        <v>96</v>
      </c>
      <c r="E139" s="96"/>
      <c r="F139" s="180">
        <v>1050</v>
      </c>
      <c r="G139" s="173"/>
      <c r="H139" s="182">
        <f t="shared" ref="H139:H202" si="2">H138+F139-G139</f>
        <v>69451.559999999983</v>
      </c>
      <c r="I139" s="181" t="s">
        <v>45</v>
      </c>
      <c r="J139" s="39"/>
    </row>
    <row r="140" spans="1:10" x14ac:dyDescent="0.2">
      <c r="A140" s="41" t="s">
        <v>77</v>
      </c>
      <c r="B140" s="37">
        <v>43559</v>
      </c>
      <c r="C140" s="38"/>
      <c r="D140" s="39" t="s">
        <v>94</v>
      </c>
      <c r="E140" s="96"/>
      <c r="F140" s="180">
        <v>400</v>
      </c>
      <c r="G140" s="173"/>
      <c r="H140" s="182">
        <f t="shared" si="2"/>
        <v>69851.559999999983</v>
      </c>
      <c r="I140" s="181" t="s">
        <v>45</v>
      </c>
      <c r="J140" s="39"/>
    </row>
    <row r="141" spans="1:10" x14ac:dyDescent="0.2">
      <c r="A141" s="41" t="s">
        <v>63</v>
      </c>
      <c r="B141" s="37">
        <v>43559</v>
      </c>
      <c r="C141" s="38"/>
      <c r="D141" s="39" t="s">
        <v>73</v>
      </c>
      <c r="E141" s="96"/>
      <c r="F141" s="180"/>
      <c r="G141" s="173">
        <v>42.66</v>
      </c>
      <c r="H141" s="182">
        <f t="shared" si="2"/>
        <v>69808.89999999998</v>
      </c>
      <c r="I141" s="181" t="s">
        <v>45</v>
      </c>
      <c r="J141" s="39"/>
    </row>
    <row r="142" spans="1:10" x14ac:dyDescent="0.2">
      <c r="A142" s="41" t="s">
        <v>51</v>
      </c>
      <c r="B142" s="37">
        <v>43560</v>
      </c>
      <c r="C142" s="38"/>
      <c r="D142" s="39" t="s">
        <v>96</v>
      </c>
      <c r="E142" s="96"/>
      <c r="F142" s="180">
        <v>600</v>
      </c>
      <c r="G142" s="173"/>
      <c r="H142" s="182">
        <f t="shared" si="2"/>
        <v>70408.89999999998</v>
      </c>
      <c r="I142" s="181" t="s">
        <v>45</v>
      </c>
      <c r="J142" s="39"/>
    </row>
    <row r="143" spans="1:10" x14ac:dyDescent="0.2">
      <c r="A143" s="41" t="s">
        <v>63</v>
      </c>
      <c r="B143" s="37">
        <v>43560</v>
      </c>
      <c r="C143" s="38"/>
      <c r="D143" s="39" t="s">
        <v>73</v>
      </c>
      <c r="E143" s="96"/>
      <c r="F143" s="180"/>
      <c r="G143" s="173">
        <v>17.7</v>
      </c>
      <c r="H143" s="182">
        <f t="shared" si="2"/>
        <v>70391.199999999983</v>
      </c>
      <c r="I143" s="181" t="s">
        <v>45</v>
      </c>
      <c r="J143" s="39"/>
    </row>
    <row r="144" spans="1:10" x14ac:dyDescent="0.2">
      <c r="A144" s="41" t="s">
        <v>76</v>
      </c>
      <c r="B144" s="37">
        <v>43560</v>
      </c>
      <c r="C144" s="38"/>
      <c r="D144" s="39" t="s">
        <v>34</v>
      </c>
      <c r="E144" s="96"/>
      <c r="F144" s="180"/>
      <c r="G144" s="173">
        <v>1760</v>
      </c>
      <c r="H144" s="182">
        <f t="shared" si="2"/>
        <v>68631.199999999983</v>
      </c>
      <c r="I144" s="181" t="s">
        <v>45</v>
      </c>
      <c r="J144" s="39"/>
    </row>
    <row r="145" spans="1:10" x14ac:dyDescent="0.2">
      <c r="A145" s="41" t="s">
        <v>51</v>
      </c>
      <c r="B145" s="37">
        <v>43563</v>
      </c>
      <c r="C145" s="38"/>
      <c r="D145" s="39" t="s">
        <v>96</v>
      </c>
      <c r="E145" s="96"/>
      <c r="F145" s="180">
        <v>525</v>
      </c>
      <c r="G145" s="173"/>
      <c r="H145" s="182">
        <f t="shared" si="2"/>
        <v>69156.199999999983</v>
      </c>
      <c r="I145" s="181" t="s">
        <v>45</v>
      </c>
      <c r="J145" s="39"/>
    </row>
    <row r="146" spans="1:10" x14ac:dyDescent="0.2">
      <c r="A146" s="41" t="s">
        <v>77</v>
      </c>
      <c r="B146" s="37">
        <v>43563</v>
      </c>
      <c r="C146" s="38"/>
      <c r="D146" s="39" t="s">
        <v>94</v>
      </c>
      <c r="E146" s="96"/>
      <c r="F146" s="180">
        <v>200</v>
      </c>
      <c r="G146" s="173"/>
      <c r="H146" s="182">
        <f t="shared" si="2"/>
        <v>69356.199999999983</v>
      </c>
      <c r="I146" s="181" t="s">
        <v>45</v>
      </c>
      <c r="J146" s="39" t="s">
        <v>127</v>
      </c>
    </row>
    <row r="147" spans="1:10" x14ac:dyDescent="0.2">
      <c r="A147" s="41" t="s">
        <v>63</v>
      </c>
      <c r="B147" s="37">
        <v>43563</v>
      </c>
      <c r="C147" s="38"/>
      <c r="D147" s="39" t="s">
        <v>73</v>
      </c>
      <c r="E147" s="96"/>
      <c r="F147" s="180"/>
      <c r="G147" s="173">
        <v>21.33</v>
      </c>
      <c r="H147" s="182">
        <f t="shared" si="2"/>
        <v>69334.869999999981</v>
      </c>
      <c r="I147" s="181" t="s">
        <v>45</v>
      </c>
      <c r="J147" s="39"/>
    </row>
    <row r="148" spans="1:10" x14ac:dyDescent="0.2">
      <c r="A148" s="41" t="s">
        <v>75</v>
      </c>
      <c r="B148" s="37">
        <v>43563</v>
      </c>
      <c r="C148" s="38"/>
      <c r="D148" s="39" t="s">
        <v>128</v>
      </c>
      <c r="E148" s="96"/>
      <c r="F148" s="180"/>
      <c r="G148" s="173">
        <v>1521.72</v>
      </c>
      <c r="H148" s="182">
        <f t="shared" si="2"/>
        <v>67813.14999999998</v>
      </c>
      <c r="I148" s="181" t="s">
        <v>45</v>
      </c>
      <c r="J148" s="39"/>
    </row>
    <row r="149" spans="1:10" x14ac:dyDescent="0.2">
      <c r="A149" s="41" t="s">
        <v>75</v>
      </c>
      <c r="B149" s="37">
        <v>43563</v>
      </c>
      <c r="C149" s="38"/>
      <c r="D149" s="39" t="s">
        <v>129</v>
      </c>
      <c r="E149" s="96"/>
      <c r="F149" s="180"/>
      <c r="G149" s="173">
        <v>1356</v>
      </c>
      <c r="H149" s="182">
        <f t="shared" si="2"/>
        <v>66457.14999999998</v>
      </c>
      <c r="I149" s="181" t="s">
        <v>45</v>
      </c>
      <c r="J149" s="39"/>
    </row>
    <row r="150" spans="1:10" x14ac:dyDescent="0.2">
      <c r="A150" s="41" t="s">
        <v>51</v>
      </c>
      <c r="B150" s="37">
        <v>43564</v>
      </c>
      <c r="C150" s="38"/>
      <c r="D150" s="39" t="s">
        <v>96</v>
      </c>
      <c r="E150" s="96"/>
      <c r="F150" s="180">
        <v>1050</v>
      </c>
      <c r="G150" s="173"/>
      <c r="H150" s="182">
        <f t="shared" si="2"/>
        <v>67507.14999999998</v>
      </c>
      <c r="I150" s="181" t="s">
        <v>45</v>
      </c>
      <c r="J150" s="39"/>
    </row>
    <row r="151" spans="1:10" x14ac:dyDescent="0.2">
      <c r="A151" s="41" t="s">
        <v>63</v>
      </c>
      <c r="B151" s="37">
        <v>43564</v>
      </c>
      <c r="C151" s="38"/>
      <c r="D151" s="39" t="s">
        <v>73</v>
      </c>
      <c r="E151" s="96"/>
      <c r="F151" s="180"/>
      <c r="G151" s="173">
        <v>31.06</v>
      </c>
      <c r="H151" s="182">
        <f t="shared" si="2"/>
        <v>67476.089999999982</v>
      </c>
      <c r="I151" s="181" t="s">
        <v>45</v>
      </c>
      <c r="J151" s="39"/>
    </row>
    <row r="152" spans="1:10" x14ac:dyDescent="0.2">
      <c r="A152" s="41" t="s">
        <v>51</v>
      </c>
      <c r="B152" s="37">
        <v>43565</v>
      </c>
      <c r="C152" s="38"/>
      <c r="D152" s="39" t="s">
        <v>96</v>
      </c>
      <c r="E152" s="96"/>
      <c r="F152" s="180">
        <v>1050</v>
      </c>
      <c r="G152" s="173"/>
      <c r="H152" s="182">
        <f t="shared" si="2"/>
        <v>68526.089999999982</v>
      </c>
      <c r="I152" s="181" t="s">
        <v>45</v>
      </c>
      <c r="J152" s="39"/>
    </row>
    <row r="153" spans="1:10" x14ac:dyDescent="0.2">
      <c r="A153" s="41" t="s">
        <v>77</v>
      </c>
      <c r="B153" s="37">
        <v>43565</v>
      </c>
      <c r="C153" s="38"/>
      <c r="D153" s="39" t="s">
        <v>94</v>
      </c>
      <c r="E153" s="96"/>
      <c r="F153" s="180">
        <v>200</v>
      </c>
      <c r="G153" s="173"/>
      <c r="H153" s="182">
        <f t="shared" si="2"/>
        <v>68726.089999999982</v>
      </c>
      <c r="I153" s="181" t="s">
        <v>45</v>
      </c>
      <c r="J153" s="39"/>
    </row>
    <row r="154" spans="1:10" x14ac:dyDescent="0.2">
      <c r="A154" s="41" t="s">
        <v>50</v>
      </c>
      <c r="B154" s="37">
        <v>43565</v>
      </c>
      <c r="C154" s="38"/>
      <c r="D154" s="39" t="s">
        <v>72</v>
      </c>
      <c r="E154" s="96"/>
      <c r="F154" s="180">
        <v>175</v>
      </c>
      <c r="G154" s="173"/>
      <c r="H154" s="182">
        <f t="shared" si="2"/>
        <v>68901.089999999982</v>
      </c>
      <c r="I154" s="181" t="s">
        <v>45</v>
      </c>
      <c r="J154" s="39"/>
    </row>
    <row r="155" spans="1:10" x14ac:dyDescent="0.2">
      <c r="A155" s="41" t="s">
        <v>63</v>
      </c>
      <c r="B155" s="37">
        <v>43565</v>
      </c>
      <c r="C155" s="38"/>
      <c r="D155" s="39" t="s">
        <v>73</v>
      </c>
      <c r="E155" s="96"/>
      <c r="F155" s="180"/>
      <c r="G155" s="173">
        <v>42.24</v>
      </c>
      <c r="H155" s="182">
        <f t="shared" si="2"/>
        <v>68858.849999999977</v>
      </c>
      <c r="I155" s="181" t="s">
        <v>45</v>
      </c>
      <c r="J155" s="39"/>
    </row>
    <row r="156" spans="1:10" x14ac:dyDescent="0.2">
      <c r="A156" s="41" t="s">
        <v>53</v>
      </c>
      <c r="B156" s="37">
        <v>43565</v>
      </c>
      <c r="C156" s="38"/>
      <c r="D156" s="39" t="s">
        <v>22</v>
      </c>
      <c r="E156" s="96"/>
      <c r="F156" s="180">
        <v>15000</v>
      </c>
      <c r="G156" s="173"/>
      <c r="H156" s="182">
        <f t="shared" si="2"/>
        <v>83858.849999999977</v>
      </c>
      <c r="I156" s="181" t="s">
        <v>45</v>
      </c>
      <c r="J156" s="39"/>
    </row>
    <row r="157" spans="1:10" x14ac:dyDescent="0.2">
      <c r="A157" s="41" t="s">
        <v>51</v>
      </c>
      <c r="B157" s="37">
        <v>43566</v>
      </c>
      <c r="C157" s="38"/>
      <c r="D157" s="39" t="s">
        <v>96</v>
      </c>
      <c r="E157" s="96"/>
      <c r="F157" s="180">
        <v>525</v>
      </c>
      <c r="G157" s="173"/>
      <c r="H157" s="182">
        <f t="shared" si="2"/>
        <v>84383.849999999977</v>
      </c>
      <c r="I157" s="181" t="s">
        <v>45</v>
      </c>
      <c r="J157" s="39"/>
    </row>
    <row r="158" spans="1:10" x14ac:dyDescent="0.2">
      <c r="A158" s="41" t="s">
        <v>63</v>
      </c>
      <c r="B158" s="37">
        <v>43566</v>
      </c>
      <c r="C158" s="38"/>
      <c r="D158" s="39" t="s">
        <v>73</v>
      </c>
      <c r="E158" s="96"/>
      <c r="F158" s="180"/>
      <c r="G158" s="173">
        <v>15.53</v>
      </c>
      <c r="H158" s="182">
        <f t="shared" si="2"/>
        <v>84368.319999999978</v>
      </c>
      <c r="I158" s="181" t="s">
        <v>45</v>
      </c>
      <c r="J158" s="39"/>
    </row>
    <row r="159" spans="1:10" x14ac:dyDescent="0.2">
      <c r="A159" s="41" t="s">
        <v>77</v>
      </c>
      <c r="B159" s="37">
        <v>43566</v>
      </c>
      <c r="C159" s="38"/>
      <c r="D159" s="39" t="s">
        <v>94</v>
      </c>
      <c r="E159" s="96"/>
      <c r="F159" s="180">
        <v>150</v>
      </c>
      <c r="G159" s="173"/>
      <c r="H159" s="182">
        <f t="shared" si="2"/>
        <v>84518.319999999978</v>
      </c>
      <c r="I159" s="181" t="s">
        <v>45</v>
      </c>
      <c r="J159" s="39" t="s">
        <v>95</v>
      </c>
    </row>
    <row r="160" spans="1:10" x14ac:dyDescent="0.2">
      <c r="A160" s="41" t="s">
        <v>51</v>
      </c>
      <c r="B160" s="37">
        <v>43572</v>
      </c>
      <c r="C160" s="38"/>
      <c r="D160" s="39" t="s">
        <v>96</v>
      </c>
      <c r="E160" s="96"/>
      <c r="F160" s="180">
        <v>1050</v>
      </c>
      <c r="G160" s="173"/>
      <c r="H160" s="182">
        <f t="shared" si="2"/>
        <v>85568.319999999978</v>
      </c>
      <c r="I160" s="181" t="s">
        <v>45</v>
      </c>
      <c r="J160" s="39"/>
    </row>
    <row r="161" spans="1:10" x14ac:dyDescent="0.2">
      <c r="A161" s="41" t="s">
        <v>77</v>
      </c>
      <c r="B161" s="37">
        <v>43572</v>
      </c>
      <c r="C161" s="38"/>
      <c r="D161" s="39" t="s">
        <v>94</v>
      </c>
      <c r="E161" s="96"/>
      <c r="F161" s="180">
        <v>200</v>
      </c>
      <c r="G161" s="173"/>
      <c r="H161" s="182">
        <f t="shared" si="2"/>
        <v>85768.319999999978</v>
      </c>
      <c r="I161" s="181" t="s">
        <v>45</v>
      </c>
      <c r="J161" s="39"/>
    </row>
    <row r="162" spans="1:10" x14ac:dyDescent="0.2">
      <c r="A162" s="41" t="s">
        <v>50</v>
      </c>
      <c r="B162" s="37">
        <v>43572</v>
      </c>
      <c r="C162" s="38"/>
      <c r="D162" s="39" t="s">
        <v>72</v>
      </c>
      <c r="E162" s="96"/>
      <c r="F162" s="180">
        <v>175</v>
      </c>
      <c r="G162" s="173"/>
      <c r="H162" s="182">
        <f t="shared" si="2"/>
        <v>85943.319999999978</v>
      </c>
      <c r="I162" s="181" t="s">
        <v>45</v>
      </c>
      <c r="J162" s="39"/>
    </row>
    <row r="163" spans="1:10" x14ac:dyDescent="0.2">
      <c r="A163" s="41" t="s">
        <v>63</v>
      </c>
      <c r="B163" s="37">
        <v>43572</v>
      </c>
      <c r="C163" s="38"/>
      <c r="D163" s="39" t="s">
        <v>73</v>
      </c>
      <c r="E163" s="96"/>
      <c r="F163" s="180"/>
      <c r="G163" s="173">
        <v>42.24</v>
      </c>
      <c r="H163" s="182">
        <f t="shared" si="2"/>
        <v>85901.079999999973</v>
      </c>
      <c r="I163" s="181" t="s">
        <v>45</v>
      </c>
      <c r="J163" s="39"/>
    </row>
    <row r="164" spans="1:10" x14ac:dyDescent="0.2">
      <c r="A164" s="41" t="s">
        <v>51</v>
      </c>
      <c r="B164" s="37">
        <v>43573</v>
      </c>
      <c r="C164" s="38"/>
      <c r="D164" s="39" t="s">
        <v>96</v>
      </c>
      <c r="E164" s="96"/>
      <c r="F164" s="180">
        <v>525</v>
      </c>
      <c r="G164" s="173"/>
      <c r="H164" s="182">
        <f t="shared" si="2"/>
        <v>86426.079999999973</v>
      </c>
      <c r="I164" s="181" t="s">
        <v>45</v>
      </c>
      <c r="J164" s="39"/>
    </row>
    <row r="165" spans="1:10" x14ac:dyDescent="0.2">
      <c r="A165" s="41" t="s">
        <v>63</v>
      </c>
      <c r="B165" s="37">
        <v>43573</v>
      </c>
      <c r="C165" s="38"/>
      <c r="D165" s="39" t="s">
        <v>73</v>
      </c>
      <c r="E165" s="96"/>
      <c r="F165" s="180"/>
      <c r="G165" s="173">
        <v>15.53</v>
      </c>
      <c r="H165" s="182">
        <f t="shared" si="2"/>
        <v>86410.549999999974</v>
      </c>
      <c r="I165" s="181" t="s">
        <v>45</v>
      </c>
      <c r="J165" s="39"/>
    </row>
    <row r="166" spans="1:10" x14ac:dyDescent="0.2">
      <c r="A166" s="41" t="s">
        <v>75</v>
      </c>
      <c r="B166" s="37">
        <v>43573</v>
      </c>
      <c r="C166" s="38"/>
      <c r="D166" s="39" t="s">
        <v>74</v>
      </c>
      <c r="E166" s="96"/>
      <c r="F166" s="180"/>
      <c r="G166" s="173">
        <v>49.5</v>
      </c>
      <c r="H166" s="182">
        <f t="shared" si="2"/>
        <v>86361.049999999974</v>
      </c>
      <c r="I166" s="181" t="s">
        <v>45</v>
      </c>
      <c r="J166" s="39"/>
    </row>
    <row r="167" spans="1:10" x14ac:dyDescent="0.2">
      <c r="A167" s="41" t="s">
        <v>135</v>
      </c>
      <c r="B167" s="37">
        <v>43573</v>
      </c>
      <c r="C167" s="38"/>
      <c r="D167" s="39" t="s">
        <v>136</v>
      </c>
      <c r="E167" s="96"/>
      <c r="F167" s="180"/>
      <c r="G167" s="173">
        <v>180.83</v>
      </c>
      <c r="H167" s="182">
        <f t="shared" si="2"/>
        <v>86180.219999999972</v>
      </c>
      <c r="I167" s="181" t="s">
        <v>45</v>
      </c>
      <c r="J167" s="39" t="s">
        <v>130</v>
      </c>
    </row>
    <row r="168" spans="1:10" x14ac:dyDescent="0.2">
      <c r="A168" s="41" t="s">
        <v>51</v>
      </c>
      <c r="B168" s="37">
        <v>43573</v>
      </c>
      <c r="C168" s="38"/>
      <c r="D168" s="39" t="s">
        <v>96</v>
      </c>
      <c r="E168" s="96"/>
      <c r="F168" s="180">
        <v>4725</v>
      </c>
      <c r="G168" s="173"/>
      <c r="H168" s="182">
        <f t="shared" si="2"/>
        <v>90905.219999999972</v>
      </c>
      <c r="I168" s="181" t="s">
        <v>45</v>
      </c>
      <c r="J168" s="39"/>
    </row>
    <row r="169" spans="1:10" x14ac:dyDescent="0.2">
      <c r="A169" s="41" t="s">
        <v>51</v>
      </c>
      <c r="B169" s="37">
        <v>43577</v>
      </c>
      <c r="C169" s="38"/>
      <c r="D169" s="39" t="s">
        <v>96</v>
      </c>
      <c r="E169" s="96"/>
      <c r="F169" s="180">
        <v>1050</v>
      </c>
      <c r="G169" s="173"/>
      <c r="H169" s="182">
        <f t="shared" si="2"/>
        <v>91955.219999999972</v>
      </c>
      <c r="I169" s="181" t="s">
        <v>45</v>
      </c>
      <c r="J169" s="39"/>
    </row>
    <row r="170" spans="1:10" x14ac:dyDescent="0.2">
      <c r="A170" s="41" t="s">
        <v>77</v>
      </c>
      <c r="B170" s="37">
        <v>43577</v>
      </c>
      <c r="C170" s="38"/>
      <c r="D170" s="39" t="s">
        <v>94</v>
      </c>
      <c r="E170" s="96"/>
      <c r="F170" s="180">
        <v>400</v>
      </c>
      <c r="G170" s="173"/>
      <c r="H170" s="182">
        <f t="shared" si="2"/>
        <v>92355.219999999972</v>
      </c>
      <c r="I170" s="181" t="s">
        <v>45</v>
      </c>
      <c r="J170" s="39"/>
    </row>
    <row r="171" spans="1:10" x14ac:dyDescent="0.2">
      <c r="A171" s="41" t="s">
        <v>63</v>
      </c>
      <c r="B171" s="37">
        <v>43577</v>
      </c>
      <c r="C171" s="38"/>
      <c r="D171" s="39" t="s">
        <v>73</v>
      </c>
      <c r="E171" s="96"/>
      <c r="F171" s="180"/>
      <c r="G171" s="173">
        <v>42.66</v>
      </c>
      <c r="H171" s="182">
        <f t="shared" si="2"/>
        <v>92312.559999999969</v>
      </c>
      <c r="I171" s="181" t="s">
        <v>45</v>
      </c>
      <c r="J171" s="39"/>
    </row>
    <row r="172" spans="1:10" x14ac:dyDescent="0.2">
      <c r="A172" s="41" t="s">
        <v>50</v>
      </c>
      <c r="B172" s="37">
        <v>43577</v>
      </c>
      <c r="C172" s="38"/>
      <c r="D172" s="39" t="s">
        <v>72</v>
      </c>
      <c r="E172" s="96"/>
      <c r="F172" s="180">
        <v>175</v>
      </c>
      <c r="G172" s="173"/>
      <c r="H172" s="182">
        <f t="shared" si="2"/>
        <v>92487.559999999969</v>
      </c>
      <c r="I172" s="181" t="s">
        <v>45</v>
      </c>
      <c r="J172" s="39"/>
    </row>
    <row r="173" spans="1:10" x14ac:dyDescent="0.2">
      <c r="A173" s="41" t="s">
        <v>63</v>
      </c>
      <c r="B173" s="37">
        <v>43577</v>
      </c>
      <c r="C173" s="38"/>
      <c r="D173" s="39" t="s">
        <v>73</v>
      </c>
      <c r="E173" s="96"/>
      <c r="F173" s="180"/>
      <c r="G173" s="173">
        <v>5.38</v>
      </c>
      <c r="H173" s="182">
        <f t="shared" si="2"/>
        <v>92482.179999999964</v>
      </c>
      <c r="I173" s="181" t="s">
        <v>45</v>
      </c>
      <c r="J173" s="39"/>
    </row>
    <row r="174" spans="1:10" x14ac:dyDescent="0.2">
      <c r="A174" s="41" t="s">
        <v>50</v>
      </c>
      <c r="B174" s="37">
        <v>43577</v>
      </c>
      <c r="C174" s="38"/>
      <c r="D174" s="39" t="s">
        <v>72</v>
      </c>
      <c r="E174" s="96"/>
      <c r="F174" s="180">
        <v>175</v>
      </c>
      <c r="G174" s="173"/>
      <c r="H174" s="182">
        <f t="shared" si="2"/>
        <v>92657.179999999964</v>
      </c>
      <c r="I174" s="181" t="s">
        <v>45</v>
      </c>
      <c r="J174" s="39"/>
    </row>
    <row r="175" spans="1:10" x14ac:dyDescent="0.2">
      <c r="A175" s="41" t="s">
        <v>63</v>
      </c>
      <c r="B175" s="37">
        <v>43577</v>
      </c>
      <c r="C175" s="38"/>
      <c r="D175" s="39" t="s">
        <v>73</v>
      </c>
      <c r="E175" s="96"/>
      <c r="F175" s="180"/>
      <c r="G175" s="173">
        <v>5.38</v>
      </c>
      <c r="H175" s="182">
        <f t="shared" si="2"/>
        <v>92651.799999999959</v>
      </c>
      <c r="I175" s="181" t="s">
        <v>45</v>
      </c>
      <c r="J175" s="39"/>
    </row>
    <row r="176" spans="1:10" x14ac:dyDescent="0.2">
      <c r="A176" s="41" t="s">
        <v>51</v>
      </c>
      <c r="B176" s="37">
        <v>43578</v>
      </c>
      <c r="C176" s="38"/>
      <c r="D176" s="39" t="s">
        <v>96</v>
      </c>
      <c r="E176" s="96"/>
      <c r="F176" s="180">
        <v>525</v>
      </c>
      <c r="G176" s="173"/>
      <c r="H176" s="182">
        <f t="shared" si="2"/>
        <v>93176.799999999959</v>
      </c>
      <c r="I176" s="181" t="s">
        <v>45</v>
      </c>
      <c r="J176" s="39"/>
    </row>
    <row r="177" spans="1:10" x14ac:dyDescent="0.2">
      <c r="A177" s="41" t="s">
        <v>50</v>
      </c>
      <c r="B177" s="37">
        <v>43578</v>
      </c>
      <c r="C177" s="38"/>
      <c r="D177" s="39" t="s">
        <v>72</v>
      </c>
      <c r="E177" s="96"/>
      <c r="F177" s="180">
        <v>175</v>
      </c>
      <c r="G177" s="173"/>
      <c r="H177" s="182">
        <f t="shared" si="2"/>
        <v>93351.799999999959</v>
      </c>
      <c r="I177" s="181" t="s">
        <v>45</v>
      </c>
      <c r="J177" s="39"/>
    </row>
    <row r="178" spans="1:10" x14ac:dyDescent="0.2">
      <c r="A178" s="41" t="s">
        <v>63</v>
      </c>
      <c r="B178" s="37">
        <v>43578</v>
      </c>
      <c r="C178" s="38"/>
      <c r="D178" s="39" t="s">
        <v>73</v>
      </c>
      <c r="E178" s="96"/>
      <c r="F178" s="180"/>
      <c r="G178" s="173">
        <v>20.91</v>
      </c>
      <c r="H178" s="182">
        <f t="shared" si="2"/>
        <v>93330.889999999956</v>
      </c>
      <c r="I178" s="181" t="s">
        <v>45</v>
      </c>
      <c r="J178" s="39"/>
    </row>
    <row r="179" spans="1:10" x14ac:dyDescent="0.2">
      <c r="A179" s="41" t="s">
        <v>53</v>
      </c>
      <c r="B179" s="37">
        <v>43579</v>
      </c>
      <c r="C179" s="38"/>
      <c r="D179" s="39" t="s">
        <v>22</v>
      </c>
      <c r="E179" s="96"/>
      <c r="F179" s="180">
        <v>500</v>
      </c>
      <c r="G179" s="173"/>
      <c r="H179" s="182">
        <f t="shared" si="2"/>
        <v>93830.889999999956</v>
      </c>
      <c r="I179" s="181" t="s">
        <v>45</v>
      </c>
      <c r="J179" s="39"/>
    </row>
    <row r="180" spans="1:10" x14ac:dyDescent="0.2">
      <c r="A180" s="41" t="s">
        <v>50</v>
      </c>
      <c r="B180" s="37">
        <v>43579</v>
      </c>
      <c r="C180" s="38"/>
      <c r="D180" s="39" t="s">
        <v>72</v>
      </c>
      <c r="E180" s="96"/>
      <c r="F180" s="180">
        <v>175</v>
      </c>
      <c r="G180" s="173"/>
      <c r="H180" s="182">
        <f t="shared" si="2"/>
        <v>94005.889999999956</v>
      </c>
      <c r="I180" s="181" t="s">
        <v>45</v>
      </c>
      <c r="J180" s="39"/>
    </row>
    <row r="181" spans="1:10" x14ac:dyDescent="0.2">
      <c r="A181" s="41" t="s">
        <v>50</v>
      </c>
      <c r="B181" s="37">
        <v>43580</v>
      </c>
      <c r="C181" s="38"/>
      <c r="D181" s="39" t="s">
        <v>72</v>
      </c>
      <c r="E181" s="96"/>
      <c r="F181" s="180">
        <v>175</v>
      </c>
      <c r="G181" s="173"/>
      <c r="H181" s="182">
        <f t="shared" si="2"/>
        <v>94180.889999999956</v>
      </c>
      <c r="I181" s="181" t="s">
        <v>45</v>
      </c>
      <c r="J181" s="39"/>
    </row>
    <row r="182" spans="1:10" x14ac:dyDescent="0.2">
      <c r="A182" s="41" t="s">
        <v>63</v>
      </c>
      <c r="B182" s="37">
        <v>43580</v>
      </c>
      <c r="C182" s="38"/>
      <c r="D182" s="39" t="s">
        <v>73</v>
      </c>
      <c r="E182" s="96"/>
      <c r="F182" s="180"/>
      <c r="G182" s="173">
        <v>5.38</v>
      </c>
      <c r="H182" s="182">
        <f t="shared" si="2"/>
        <v>94175.509999999951</v>
      </c>
      <c r="I182" s="181" t="s">
        <v>45</v>
      </c>
      <c r="J182" s="39"/>
    </row>
    <row r="183" spans="1:10" x14ac:dyDescent="0.2">
      <c r="A183" s="41" t="s">
        <v>50</v>
      </c>
      <c r="B183" s="37">
        <v>43584</v>
      </c>
      <c r="C183" s="38"/>
      <c r="D183" s="39" t="s">
        <v>72</v>
      </c>
      <c r="E183" s="96"/>
      <c r="F183" s="180">
        <v>175</v>
      </c>
      <c r="G183" s="173"/>
      <c r="H183" s="182">
        <f t="shared" si="2"/>
        <v>94350.509999999951</v>
      </c>
      <c r="I183" s="181" t="s">
        <v>45</v>
      </c>
      <c r="J183" s="39"/>
    </row>
    <row r="184" spans="1:10" x14ac:dyDescent="0.2">
      <c r="A184" s="41" t="s">
        <v>63</v>
      </c>
      <c r="B184" s="37">
        <v>43584</v>
      </c>
      <c r="C184" s="38"/>
      <c r="D184" s="39" t="s">
        <v>73</v>
      </c>
      <c r="E184" s="96"/>
      <c r="F184" s="180"/>
      <c r="G184" s="173">
        <v>5.38</v>
      </c>
      <c r="H184" s="182">
        <f t="shared" si="2"/>
        <v>94345.129999999946</v>
      </c>
      <c r="I184" s="181" t="s">
        <v>45</v>
      </c>
      <c r="J184" s="39"/>
    </row>
    <row r="185" spans="1:10" x14ac:dyDescent="0.2">
      <c r="A185" s="41" t="s">
        <v>51</v>
      </c>
      <c r="B185" s="37">
        <v>43585</v>
      </c>
      <c r="C185" s="38"/>
      <c r="D185" s="39" t="s">
        <v>96</v>
      </c>
      <c r="E185" s="96"/>
      <c r="F185" s="180">
        <v>600</v>
      </c>
      <c r="G185" s="173"/>
      <c r="H185" s="182">
        <f t="shared" si="2"/>
        <v>94945.129999999946</v>
      </c>
      <c r="I185" s="181" t="s">
        <v>45</v>
      </c>
      <c r="J185" s="39"/>
    </row>
    <row r="186" spans="1:10" x14ac:dyDescent="0.2">
      <c r="A186" s="41" t="s">
        <v>77</v>
      </c>
      <c r="B186" s="37">
        <v>43585</v>
      </c>
      <c r="C186" s="38"/>
      <c r="D186" s="39" t="s">
        <v>94</v>
      </c>
      <c r="E186" s="96"/>
      <c r="F186" s="180">
        <v>200</v>
      </c>
      <c r="G186" s="173"/>
      <c r="H186" s="182">
        <f t="shared" si="2"/>
        <v>95145.129999999946</v>
      </c>
      <c r="I186" s="181" t="s">
        <v>45</v>
      </c>
      <c r="J186" s="39" t="s">
        <v>131</v>
      </c>
    </row>
    <row r="187" spans="1:10" x14ac:dyDescent="0.2">
      <c r="A187" s="41" t="s">
        <v>77</v>
      </c>
      <c r="B187" s="37">
        <v>43585</v>
      </c>
      <c r="C187" s="38"/>
      <c r="D187" s="39" t="s">
        <v>94</v>
      </c>
      <c r="E187" s="96"/>
      <c r="F187" s="180">
        <v>150</v>
      </c>
      <c r="G187" s="173"/>
      <c r="H187" s="182">
        <f t="shared" si="2"/>
        <v>95295.129999999946</v>
      </c>
      <c r="I187" s="181" t="s">
        <v>45</v>
      </c>
      <c r="J187" s="39" t="s">
        <v>132</v>
      </c>
    </row>
    <row r="188" spans="1:10" x14ac:dyDescent="0.2">
      <c r="A188" s="41" t="s">
        <v>63</v>
      </c>
      <c r="B188" s="37">
        <v>43585</v>
      </c>
      <c r="C188" s="38"/>
      <c r="D188" s="39" t="s">
        <v>73</v>
      </c>
      <c r="E188" s="96"/>
      <c r="F188" s="180"/>
      <c r="G188" s="173">
        <v>28.15</v>
      </c>
      <c r="H188" s="182">
        <f t="shared" si="2"/>
        <v>95266.979999999952</v>
      </c>
      <c r="I188" s="181" t="s">
        <v>45</v>
      </c>
      <c r="J188" s="39"/>
    </row>
    <row r="189" spans="1:10" x14ac:dyDescent="0.2">
      <c r="A189" s="41" t="s">
        <v>63</v>
      </c>
      <c r="B189" s="37">
        <v>43585</v>
      </c>
      <c r="C189" s="38"/>
      <c r="D189" s="39" t="s">
        <v>133</v>
      </c>
      <c r="E189" s="96"/>
      <c r="F189" s="180"/>
      <c r="G189" s="173">
        <v>2</v>
      </c>
      <c r="H189" s="182">
        <f t="shared" si="2"/>
        <v>95264.979999999952</v>
      </c>
      <c r="I189" s="181" t="s">
        <v>45</v>
      </c>
      <c r="J189" s="39"/>
    </row>
    <row r="190" spans="1:10" x14ac:dyDescent="0.2">
      <c r="A190" s="41" t="s">
        <v>50</v>
      </c>
      <c r="B190" s="37">
        <v>43585</v>
      </c>
      <c r="C190" s="38"/>
      <c r="D190" s="39" t="s">
        <v>72</v>
      </c>
      <c r="E190" s="96"/>
      <c r="F190" s="180">
        <v>175</v>
      </c>
      <c r="G190" s="173"/>
      <c r="H190" s="182">
        <f t="shared" si="2"/>
        <v>95439.979999999952</v>
      </c>
      <c r="I190" s="181" t="s">
        <v>45</v>
      </c>
      <c r="J190" s="39" t="s">
        <v>140</v>
      </c>
    </row>
    <row r="191" spans="1:10" x14ac:dyDescent="0.2">
      <c r="A191" s="41" t="s">
        <v>51</v>
      </c>
      <c r="B191" s="37">
        <v>43585</v>
      </c>
      <c r="C191" s="38"/>
      <c r="D191" s="39" t="s">
        <v>96</v>
      </c>
      <c r="E191" s="96"/>
      <c r="F191" s="180">
        <v>525</v>
      </c>
      <c r="G191" s="173"/>
      <c r="H191" s="182">
        <f t="shared" si="2"/>
        <v>95964.979999999952</v>
      </c>
      <c r="I191" s="181" t="s">
        <v>45</v>
      </c>
      <c r="J191" s="39" t="s">
        <v>141</v>
      </c>
    </row>
    <row r="192" spans="1:10" x14ac:dyDescent="0.2">
      <c r="A192" s="41" t="s">
        <v>51</v>
      </c>
      <c r="B192" s="37">
        <v>43585</v>
      </c>
      <c r="C192" s="38"/>
      <c r="D192" s="39" t="s">
        <v>96</v>
      </c>
      <c r="E192" s="96"/>
      <c r="F192" s="180">
        <v>525</v>
      </c>
      <c r="G192" s="173"/>
      <c r="H192" s="182">
        <f t="shared" si="2"/>
        <v>96489.979999999952</v>
      </c>
      <c r="I192" s="181" t="s">
        <v>45</v>
      </c>
      <c r="J192" s="39" t="s">
        <v>142</v>
      </c>
    </row>
    <row r="193" spans="1:10" x14ac:dyDescent="0.2">
      <c r="A193" s="41" t="s">
        <v>51</v>
      </c>
      <c r="B193" s="37">
        <v>43585</v>
      </c>
      <c r="C193" s="38"/>
      <c r="D193" s="39" t="s">
        <v>96</v>
      </c>
      <c r="E193" s="96"/>
      <c r="F193" s="180">
        <v>525</v>
      </c>
      <c r="G193" s="173"/>
      <c r="H193" s="182">
        <f t="shared" si="2"/>
        <v>97014.979999999952</v>
      </c>
      <c r="I193" s="181" t="s">
        <v>45</v>
      </c>
      <c r="J193" s="39" t="s">
        <v>143</v>
      </c>
    </row>
    <row r="194" spans="1:10" x14ac:dyDescent="0.2">
      <c r="A194" s="41" t="s">
        <v>51</v>
      </c>
      <c r="B194" s="37">
        <v>43585</v>
      </c>
      <c r="C194" s="38"/>
      <c r="D194" s="39" t="s">
        <v>96</v>
      </c>
      <c r="E194" s="96"/>
      <c r="F194" s="180">
        <v>525</v>
      </c>
      <c r="G194" s="173"/>
      <c r="H194" s="182">
        <f t="shared" si="2"/>
        <v>97539.979999999952</v>
      </c>
      <c r="I194" s="181" t="s">
        <v>45</v>
      </c>
      <c r="J194" s="39" t="s">
        <v>144</v>
      </c>
    </row>
    <row r="195" spans="1:10" x14ac:dyDescent="0.2">
      <c r="A195" s="41" t="s">
        <v>50</v>
      </c>
      <c r="B195" s="37">
        <v>43585</v>
      </c>
      <c r="C195" s="38"/>
      <c r="D195" s="39" t="s">
        <v>72</v>
      </c>
      <c r="E195" s="96"/>
      <c r="F195" s="180">
        <v>175</v>
      </c>
      <c r="G195" s="173"/>
      <c r="H195" s="182">
        <f t="shared" si="2"/>
        <v>97714.979999999952</v>
      </c>
      <c r="I195" s="181" t="s">
        <v>45</v>
      </c>
      <c r="J195" s="39" t="s">
        <v>145</v>
      </c>
    </row>
    <row r="196" spans="1:10" x14ac:dyDescent="0.2">
      <c r="A196" s="41" t="s">
        <v>63</v>
      </c>
      <c r="B196" s="37">
        <v>43585</v>
      </c>
      <c r="C196" s="38"/>
      <c r="D196" s="39" t="s">
        <v>107</v>
      </c>
      <c r="E196" s="96"/>
      <c r="F196" s="180"/>
      <c r="G196" s="173">
        <v>19.350000000000001</v>
      </c>
      <c r="H196" s="182">
        <f t="shared" si="2"/>
        <v>97695.629999999946</v>
      </c>
      <c r="I196" s="181" t="s">
        <v>45</v>
      </c>
      <c r="J196" s="39"/>
    </row>
    <row r="197" spans="1:10" x14ac:dyDescent="0.2">
      <c r="A197" s="41" t="s">
        <v>75</v>
      </c>
      <c r="B197" s="37">
        <v>43586</v>
      </c>
      <c r="C197" s="38"/>
      <c r="D197" s="39" t="s">
        <v>109</v>
      </c>
      <c r="E197" s="96"/>
      <c r="F197" s="180"/>
      <c r="G197" s="173">
        <v>21.43</v>
      </c>
      <c r="H197" s="182">
        <f t="shared" si="2"/>
        <v>97674.199999999953</v>
      </c>
      <c r="I197" s="181" t="s">
        <v>45</v>
      </c>
      <c r="J197" s="39"/>
    </row>
    <row r="198" spans="1:10" x14ac:dyDescent="0.2">
      <c r="A198" s="41" t="s">
        <v>135</v>
      </c>
      <c r="B198" s="37">
        <v>43586</v>
      </c>
      <c r="C198" s="38"/>
      <c r="D198" s="39" t="s">
        <v>146</v>
      </c>
      <c r="E198" s="96"/>
      <c r="F198" s="180"/>
      <c r="G198" s="173">
        <v>61.02</v>
      </c>
      <c r="H198" s="182">
        <f t="shared" si="2"/>
        <v>97613.179999999949</v>
      </c>
      <c r="I198" s="181" t="s">
        <v>45</v>
      </c>
      <c r="J198" s="39"/>
    </row>
    <row r="199" spans="1:10" x14ac:dyDescent="0.2">
      <c r="A199" s="41" t="s">
        <v>79</v>
      </c>
      <c r="B199" s="37">
        <v>43586</v>
      </c>
      <c r="C199" s="38"/>
      <c r="D199" s="39" t="s">
        <v>147</v>
      </c>
      <c r="E199" s="96"/>
      <c r="F199" s="180"/>
      <c r="G199" s="173">
        <v>1366</v>
      </c>
      <c r="H199" s="182">
        <f t="shared" si="2"/>
        <v>96247.179999999949</v>
      </c>
      <c r="I199" s="181" t="s">
        <v>45</v>
      </c>
      <c r="J199" s="39"/>
    </row>
    <row r="200" spans="1:10" x14ac:dyDescent="0.2">
      <c r="A200" s="41" t="s">
        <v>51</v>
      </c>
      <c r="B200" s="37">
        <v>43587</v>
      </c>
      <c r="C200" s="38"/>
      <c r="D200" s="39" t="s">
        <v>96</v>
      </c>
      <c r="E200" s="96"/>
      <c r="F200" s="180">
        <v>525</v>
      </c>
      <c r="G200" s="173"/>
      <c r="H200" s="182">
        <f t="shared" si="2"/>
        <v>96772.179999999949</v>
      </c>
      <c r="I200" s="181" t="s">
        <v>45</v>
      </c>
      <c r="J200" s="39"/>
    </row>
    <row r="201" spans="1:10" x14ac:dyDescent="0.2">
      <c r="A201" s="41" t="s">
        <v>77</v>
      </c>
      <c r="B201" s="37">
        <v>43587</v>
      </c>
      <c r="C201" s="38"/>
      <c r="D201" s="39" t="s">
        <v>94</v>
      </c>
      <c r="E201" s="96"/>
      <c r="F201" s="180">
        <v>200</v>
      </c>
      <c r="G201" s="173"/>
      <c r="H201" s="182">
        <f t="shared" si="2"/>
        <v>96972.179999999949</v>
      </c>
      <c r="I201" s="181" t="s">
        <v>45</v>
      </c>
      <c r="J201" s="39" t="s">
        <v>148</v>
      </c>
    </row>
    <row r="202" spans="1:10" x14ac:dyDescent="0.2">
      <c r="A202" s="41" t="s">
        <v>63</v>
      </c>
      <c r="B202" s="37">
        <v>43587</v>
      </c>
      <c r="C202" s="38"/>
      <c r="D202" s="39" t="s">
        <v>73</v>
      </c>
      <c r="E202" s="96"/>
      <c r="F202" s="180"/>
      <c r="G202" s="173">
        <v>21.33</v>
      </c>
      <c r="H202" s="182">
        <f t="shared" si="2"/>
        <v>96950.849999999948</v>
      </c>
      <c r="I202" s="181" t="s">
        <v>45</v>
      </c>
      <c r="J202" s="39"/>
    </row>
    <row r="203" spans="1:10" x14ac:dyDescent="0.2">
      <c r="A203" s="41" t="s">
        <v>75</v>
      </c>
      <c r="B203" s="37">
        <v>43587</v>
      </c>
      <c r="C203" s="38"/>
      <c r="D203" s="39" t="s">
        <v>149</v>
      </c>
      <c r="E203" s="96"/>
      <c r="F203" s="180"/>
      <c r="G203" s="173">
        <v>64.37</v>
      </c>
      <c r="H203" s="182">
        <f t="shared" ref="H203:H253" si="3">H202+F203-G203</f>
        <v>96886.479999999952</v>
      </c>
      <c r="I203" s="181" t="s">
        <v>45</v>
      </c>
      <c r="J203" s="39"/>
    </row>
    <row r="204" spans="1:10" x14ac:dyDescent="0.2">
      <c r="A204" s="41" t="s">
        <v>76</v>
      </c>
      <c r="B204" s="37">
        <v>43588</v>
      </c>
      <c r="C204" s="38"/>
      <c r="D204" s="39" t="s">
        <v>34</v>
      </c>
      <c r="E204" s="96"/>
      <c r="F204" s="180"/>
      <c r="G204" s="173">
        <v>1760</v>
      </c>
      <c r="H204" s="182">
        <f t="shared" si="3"/>
        <v>95126.479999999952</v>
      </c>
      <c r="I204" s="181" t="s">
        <v>45</v>
      </c>
      <c r="J204" s="39"/>
    </row>
    <row r="205" spans="1:10" x14ac:dyDescent="0.2">
      <c r="A205" s="41" t="s">
        <v>75</v>
      </c>
      <c r="B205" s="37">
        <v>43588</v>
      </c>
      <c r="C205" s="38"/>
      <c r="D205" s="39" t="s">
        <v>149</v>
      </c>
      <c r="E205" s="96"/>
      <c r="F205" s="180"/>
      <c r="G205" s="173">
        <v>33.869999999999997</v>
      </c>
      <c r="H205" s="182">
        <f t="shared" si="3"/>
        <v>95092.609999999957</v>
      </c>
      <c r="I205" s="181" t="s">
        <v>45</v>
      </c>
      <c r="J205" s="39"/>
    </row>
    <row r="206" spans="1:10" x14ac:dyDescent="0.2">
      <c r="A206" s="41" t="s">
        <v>75</v>
      </c>
      <c r="B206" s="37">
        <v>43588</v>
      </c>
      <c r="C206" s="38"/>
      <c r="D206" s="39" t="s">
        <v>150</v>
      </c>
      <c r="E206" s="96"/>
      <c r="F206" s="180">
        <v>64.37</v>
      </c>
      <c r="G206" s="173"/>
      <c r="H206" s="182">
        <f t="shared" si="3"/>
        <v>95156.979999999952</v>
      </c>
      <c r="I206" s="181" t="s">
        <v>45</v>
      </c>
      <c r="J206" s="39" t="s">
        <v>150</v>
      </c>
    </row>
    <row r="207" spans="1:10" x14ac:dyDescent="0.2">
      <c r="A207" s="41" t="s">
        <v>59</v>
      </c>
      <c r="B207" s="37">
        <v>43593</v>
      </c>
      <c r="C207" s="38"/>
      <c r="D207" s="39" t="s">
        <v>97</v>
      </c>
      <c r="E207" s="96"/>
      <c r="F207" s="180"/>
      <c r="G207" s="173">
        <v>100</v>
      </c>
      <c r="H207" s="182">
        <f t="shared" si="3"/>
        <v>95056.979999999952</v>
      </c>
      <c r="I207" s="181" t="s">
        <v>45</v>
      </c>
      <c r="J207" s="39" t="s">
        <v>151</v>
      </c>
    </row>
    <row r="208" spans="1:10" x14ac:dyDescent="0.2">
      <c r="A208" s="41" t="s">
        <v>52</v>
      </c>
      <c r="B208" s="37">
        <v>43594</v>
      </c>
      <c r="C208" s="38"/>
      <c r="D208" s="39" t="s">
        <v>152</v>
      </c>
      <c r="E208" s="96"/>
      <c r="F208" s="180">
        <v>100</v>
      </c>
      <c r="G208" s="173"/>
      <c r="H208" s="182">
        <f t="shared" si="3"/>
        <v>95156.979999999952</v>
      </c>
      <c r="I208" s="181" t="s">
        <v>45</v>
      </c>
      <c r="J208" s="39"/>
    </row>
    <row r="209" spans="1:10" x14ac:dyDescent="0.2">
      <c r="A209" s="41" t="s">
        <v>63</v>
      </c>
      <c r="B209" s="37">
        <v>43594</v>
      </c>
      <c r="C209" s="38"/>
      <c r="D209" s="39" t="s">
        <v>73</v>
      </c>
      <c r="E209" s="96"/>
      <c r="F209" s="180"/>
      <c r="G209" s="173">
        <v>3.2</v>
      </c>
      <c r="H209" s="182">
        <f t="shared" si="3"/>
        <v>95153.779999999955</v>
      </c>
      <c r="I209" s="181" t="s">
        <v>45</v>
      </c>
      <c r="J209" s="39"/>
    </row>
    <row r="210" spans="1:10" x14ac:dyDescent="0.2">
      <c r="A210" s="41" t="s">
        <v>75</v>
      </c>
      <c r="B210" s="37">
        <v>43594</v>
      </c>
      <c r="C210" s="38"/>
      <c r="D210" s="39" t="s">
        <v>149</v>
      </c>
      <c r="E210" s="96"/>
      <c r="F210" s="180"/>
      <c r="G210" s="173">
        <v>30.5</v>
      </c>
      <c r="H210" s="182">
        <f t="shared" si="3"/>
        <v>95123.279999999955</v>
      </c>
      <c r="I210" s="181" t="s">
        <v>45</v>
      </c>
      <c r="J210" s="39"/>
    </row>
    <row r="211" spans="1:10" x14ac:dyDescent="0.2">
      <c r="A211" s="41" t="s">
        <v>59</v>
      </c>
      <c r="B211" s="37">
        <v>43595</v>
      </c>
      <c r="C211" s="38"/>
      <c r="D211" s="39" t="s">
        <v>153</v>
      </c>
      <c r="E211" s="96"/>
      <c r="F211" s="180"/>
      <c r="G211" s="173">
        <v>447.97</v>
      </c>
      <c r="H211" s="182">
        <f t="shared" si="3"/>
        <v>94675.309999999954</v>
      </c>
      <c r="I211" s="181" t="s">
        <v>45</v>
      </c>
      <c r="J211" s="39"/>
    </row>
    <row r="212" spans="1:10" x14ac:dyDescent="0.2">
      <c r="A212" s="41" t="s">
        <v>59</v>
      </c>
      <c r="B212" s="37">
        <v>43595</v>
      </c>
      <c r="C212" s="38"/>
      <c r="D212" s="39" t="s">
        <v>153</v>
      </c>
      <c r="E212" s="96"/>
      <c r="F212" s="180"/>
      <c r="G212" s="173">
        <v>86.36</v>
      </c>
      <c r="H212" s="182">
        <f t="shared" si="3"/>
        <v>94588.949999999953</v>
      </c>
      <c r="I212" s="181" t="s">
        <v>45</v>
      </c>
      <c r="J212" s="39"/>
    </row>
    <row r="213" spans="1:10" x14ac:dyDescent="0.2">
      <c r="A213" s="41" t="s">
        <v>59</v>
      </c>
      <c r="B213" s="37">
        <v>43595</v>
      </c>
      <c r="C213" s="38"/>
      <c r="D213" s="39" t="s">
        <v>153</v>
      </c>
      <c r="E213" s="96"/>
      <c r="F213" s="180"/>
      <c r="G213" s="173">
        <v>85.37</v>
      </c>
      <c r="H213" s="182">
        <f t="shared" si="3"/>
        <v>94503.579999999958</v>
      </c>
      <c r="I213" s="181" t="s">
        <v>45</v>
      </c>
      <c r="J213" s="39"/>
    </row>
    <row r="214" spans="1:10" x14ac:dyDescent="0.2">
      <c r="A214" s="41" t="s">
        <v>79</v>
      </c>
      <c r="B214" s="37">
        <v>43595</v>
      </c>
      <c r="C214" s="38"/>
      <c r="D214" s="39" t="s">
        <v>147</v>
      </c>
      <c r="E214" s="96"/>
      <c r="F214" s="180"/>
      <c r="G214" s="173">
        <v>229.38</v>
      </c>
      <c r="H214" s="182">
        <f t="shared" si="3"/>
        <v>94274.199999999953</v>
      </c>
      <c r="I214" s="181" t="s">
        <v>45</v>
      </c>
      <c r="J214" s="39"/>
    </row>
    <row r="215" spans="1:10" x14ac:dyDescent="0.2">
      <c r="A215" s="41" t="s">
        <v>79</v>
      </c>
      <c r="B215" s="37">
        <v>43595</v>
      </c>
      <c r="C215" s="38"/>
      <c r="D215" s="39" t="s">
        <v>147</v>
      </c>
      <c r="E215" s="96"/>
      <c r="F215" s="180"/>
      <c r="G215" s="173">
        <v>223.27</v>
      </c>
      <c r="H215" s="182">
        <f t="shared" si="3"/>
        <v>94050.929999999949</v>
      </c>
      <c r="I215" s="181" t="s">
        <v>45</v>
      </c>
      <c r="J215" s="39"/>
    </row>
    <row r="216" spans="1:10" x14ac:dyDescent="0.2">
      <c r="A216" s="41" t="s">
        <v>51</v>
      </c>
      <c r="B216" s="37">
        <v>43601</v>
      </c>
      <c r="C216" s="38"/>
      <c r="D216" s="39" t="s">
        <v>154</v>
      </c>
      <c r="E216" s="96"/>
      <c r="F216" s="180"/>
      <c r="G216" s="173">
        <v>675</v>
      </c>
      <c r="H216" s="182">
        <f t="shared" si="3"/>
        <v>93375.929999999949</v>
      </c>
      <c r="I216" s="181" t="s">
        <v>45</v>
      </c>
      <c r="J216" s="39" t="s">
        <v>155</v>
      </c>
    </row>
    <row r="217" spans="1:10" x14ac:dyDescent="0.2">
      <c r="A217" s="41" t="s">
        <v>51</v>
      </c>
      <c r="B217" s="37">
        <v>43602</v>
      </c>
      <c r="C217" s="38"/>
      <c r="D217" s="39" t="s">
        <v>96</v>
      </c>
      <c r="E217" s="96"/>
      <c r="F217" s="180">
        <v>525</v>
      </c>
      <c r="G217" s="173"/>
      <c r="H217" s="182">
        <f t="shared" si="3"/>
        <v>93900.929999999949</v>
      </c>
      <c r="I217" s="181" t="s">
        <v>45</v>
      </c>
      <c r="J217" s="39"/>
    </row>
    <row r="218" spans="1:10" x14ac:dyDescent="0.2">
      <c r="A218" s="41" t="s">
        <v>51</v>
      </c>
      <c r="B218" s="37">
        <v>43602</v>
      </c>
      <c r="C218" s="38"/>
      <c r="D218" s="39" t="s">
        <v>96</v>
      </c>
      <c r="E218" s="96"/>
      <c r="F218" s="180">
        <v>525</v>
      </c>
      <c r="G218" s="173"/>
      <c r="H218" s="182">
        <f t="shared" si="3"/>
        <v>94425.929999999949</v>
      </c>
      <c r="I218" s="181" t="s">
        <v>45</v>
      </c>
      <c r="J218" s="39"/>
    </row>
    <row r="219" spans="1:10" x14ac:dyDescent="0.2">
      <c r="A219" s="41" t="s">
        <v>77</v>
      </c>
      <c r="B219" s="37">
        <v>43602</v>
      </c>
      <c r="C219" s="38"/>
      <c r="D219" s="39" t="s">
        <v>94</v>
      </c>
      <c r="E219" s="96"/>
      <c r="F219" s="180">
        <v>200</v>
      </c>
      <c r="G219" s="173"/>
      <c r="H219" s="182">
        <f t="shared" si="3"/>
        <v>94625.929999999949</v>
      </c>
      <c r="I219" s="181" t="s">
        <v>45</v>
      </c>
      <c r="J219" s="39" t="s">
        <v>156</v>
      </c>
    </row>
    <row r="220" spans="1:10" x14ac:dyDescent="0.2">
      <c r="A220" s="41" t="s">
        <v>75</v>
      </c>
      <c r="B220" s="37">
        <v>43602</v>
      </c>
      <c r="C220" s="38"/>
      <c r="D220" s="39" t="s">
        <v>74</v>
      </c>
      <c r="E220" s="96"/>
      <c r="F220" s="180"/>
      <c r="G220" s="173">
        <v>3591.52</v>
      </c>
      <c r="H220" s="182">
        <f t="shared" si="3"/>
        <v>91034.409999999945</v>
      </c>
      <c r="I220" s="181" t="s">
        <v>45</v>
      </c>
      <c r="J220" s="39"/>
    </row>
    <row r="221" spans="1:10" x14ac:dyDescent="0.2">
      <c r="A221" s="41" t="s">
        <v>50</v>
      </c>
      <c r="B221" s="37">
        <v>43613</v>
      </c>
      <c r="C221" s="38"/>
      <c r="D221" s="39" t="s">
        <v>72</v>
      </c>
      <c r="E221" s="96"/>
      <c r="F221" s="180">
        <v>175</v>
      </c>
      <c r="G221" s="173"/>
      <c r="H221" s="182">
        <f t="shared" si="3"/>
        <v>91209.409999999945</v>
      </c>
      <c r="I221" s="181" t="s">
        <v>45</v>
      </c>
      <c r="J221" s="39"/>
    </row>
    <row r="222" spans="1:10" x14ac:dyDescent="0.2">
      <c r="A222" s="41" t="s">
        <v>63</v>
      </c>
      <c r="B222" s="37">
        <v>43613</v>
      </c>
      <c r="C222" s="38"/>
      <c r="D222" s="39" t="s">
        <v>73</v>
      </c>
      <c r="E222" s="96"/>
      <c r="F222" s="180"/>
      <c r="G222" s="173">
        <v>5.38</v>
      </c>
      <c r="H222" s="182">
        <f t="shared" si="3"/>
        <v>91204.029999999941</v>
      </c>
      <c r="I222" s="181" t="s">
        <v>45</v>
      </c>
      <c r="J222" s="39"/>
    </row>
    <row r="223" spans="1:10" x14ac:dyDescent="0.2">
      <c r="A223" s="41" t="s">
        <v>63</v>
      </c>
      <c r="B223" s="37">
        <v>43616</v>
      </c>
      <c r="C223" s="38"/>
      <c r="D223" s="39" t="s">
        <v>157</v>
      </c>
      <c r="E223" s="96"/>
      <c r="F223" s="180"/>
      <c r="G223" s="173">
        <v>21.11</v>
      </c>
      <c r="H223" s="182">
        <f t="shared" si="3"/>
        <v>91182.91999999994</v>
      </c>
      <c r="I223" s="181" t="s">
        <v>45</v>
      </c>
      <c r="J223" s="39"/>
    </row>
    <row r="224" spans="1:10" x14ac:dyDescent="0.2">
      <c r="A224" s="41" t="s">
        <v>59</v>
      </c>
      <c r="B224" s="37">
        <v>43619</v>
      </c>
      <c r="C224" s="38"/>
      <c r="D224" s="39" t="s">
        <v>159</v>
      </c>
      <c r="E224" s="96"/>
      <c r="F224" s="180"/>
      <c r="G224" s="173">
        <v>4712.1000000000004</v>
      </c>
      <c r="H224" s="182">
        <f t="shared" si="3"/>
        <v>86470.819999999934</v>
      </c>
      <c r="I224" s="181" t="s">
        <v>45</v>
      </c>
      <c r="J224" s="39" t="s">
        <v>160</v>
      </c>
    </row>
    <row r="225" spans="1:10" x14ac:dyDescent="0.2">
      <c r="A225" s="41" t="s">
        <v>50</v>
      </c>
      <c r="B225" s="37">
        <v>43622</v>
      </c>
      <c r="C225" s="38"/>
      <c r="D225" s="39" t="s">
        <v>72</v>
      </c>
      <c r="E225" s="96"/>
      <c r="F225" s="180">
        <v>175</v>
      </c>
      <c r="G225" s="173"/>
      <c r="H225" s="182">
        <f t="shared" si="3"/>
        <v>86645.819999999934</v>
      </c>
      <c r="I225" s="181" t="s">
        <v>45</v>
      </c>
      <c r="J225" s="39"/>
    </row>
    <row r="226" spans="1:10" x14ac:dyDescent="0.2">
      <c r="A226" s="41" t="s">
        <v>63</v>
      </c>
      <c r="B226" s="37">
        <v>43622</v>
      </c>
      <c r="C226" s="38"/>
      <c r="D226" s="39" t="s">
        <v>73</v>
      </c>
      <c r="E226" s="96"/>
      <c r="F226" s="180"/>
      <c r="G226" s="173">
        <v>5.38</v>
      </c>
      <c r="H226" s="182">
        <f t="shared" si="3"/>
        <v>86640.43999999993</v>
      </c>
      <c r="I226" s="181" t="s">
        <v>45</v>
      </c>
      <c r="J226" s="39"/>
    </row>
    <row r="227" spans="1:10" x14ac:dyDescent="0.2">
      <c r="A227" s="41" t="s">
        <v>75</v>
      </c>
      <c r="B227" s="37">
        <v>43622</v>
      </c>
      <c r="C227" s="38"/>
      <c r="D227" s="39" t="s">
        <v>109</v>
      </c>
      <c r="E227" s="96"/>
      <c r="F227" s="180"/>
      <c r="G227" s="173">
        <v>68.48</v>
      </c>
      <c r="H227" s="182">
        <f t="shared" si="3"/>
        <v>86571.959999999934</v>
      </c>
      <c r="I227" s="181" t="s">
        <v>45</v>
      </c>
      <c r="J227" s="39"/>
    </row>
    <row r="228" spans="1:10" x14ac:dyDescent="0.2">
      <c r="A228" s="41" t="s">
        <v>76</v>
      </c>
      <c r="B228" s="37">
        <v>43623</v>
      </c>
      <c r="C228" s="38"/>
      <c r="D228" s="39" t="s">
        <v>34</v>
      </c>
      <c r="E228" s="96"/>
      <c r="F228" s="180"/>
      <c r="G228" s="173">
        <v>1760</v>
      </c>
      <c r="H228" s="182">
        <f t="shared" si="3"/>
        <v>84811.959999999934</v>
      </c>
      <c r="I228" s="181" t="s">
        <v>45</v>
      </c>
      <c r="J228" s="39"/>
    </row>
    <row r="229" spans="1:10" x14ac:dyDescent="0.2">
      <c r="A229" s="41" t="s">
        <v>51</v>
      </c>
      <c r="B229" s="37">
        <v>43627</v>
      </c>
      <c r="C229" s="38"/>
      <c r="D229" s="39" t="s">
        <v>96</v>
      </c>
      <c r="E229" s="96"/>
      <c r="F229" s="180">
        <v>600</v>
      </c>
      <c r="G229" s="173"/>
      <c r="H229" s="182">
        <f t="shared" si="3"/>
        <v>85411.959999999934</v>
      </c>
      <c r="I229" s="181" t="s">
        <v>45</v>
      </c>
      <c r="J229" s="39" t="s">
        <v>161</v>
      </c>
    </row>
    <row r="230" spans="1:10" x14ac:dyDescent="0.2">
      <c r="A230" s="41" t="s">
        <v>77</v>
      </c>
      <c r="B230" s="37">
        <v>43627</v>
      </c>
      <c r="C230" s="38"/>
      <c r="D230" s="39" t="s">
        <v>94</v>
      </c>
      <c r="E230" s="96"/>
      <c r="F230" s="180">
        <v>200</v>
      </c>
      <c r="G230" s="173"/>
      <c r="H230" s="182">
        <f t="shared" si="3"/>
        <v>85611.959999999934</v>
      </c>
      <c r="I230" s="181" t="s">
        <v>45</v>
      </c>
      <c r="J230" s="39">
        <v>201</v>
      </c>
    </row>
    <row r="231" spans="1:10" x14ac:dyDescent="0.2">
      <c r="A231" s="41" t="s">
        <v>51</v>
      </c>
      <c r="B231" s="37">
        <v>43627</v>
      </c>
      <c r="C231" s="38"/>
      <c r="D231" s="39" t="s">
        <v>162</v>
      </c>
      <c r="E231" s="96"/>
      <c r="F231" s="180">
        <v>2500</v>
      </c>
      <c r="G231" s="173"/>
      <c r="H231" s="182">
        <f t="shared" si="3"/>
        <v>88111.959999999934</v>
      </c>
      <c r="I231" s="181" t="s">
        <v>45</v>
      </c>
      <c r="J231" s="39" t="s">
        <v>163</v>
      </c>
    </row>
    <row r="232" spans="1:10" x14ac:dyDescent="0.2">
      <c r="A232" s="41" t="s">
        <v>50</v>
      </c>
      <c r="B232" s="37">
        <v>43627</v>
      </c>
      <c r="C232" s="38"/>
      <c r="D232" s="39" t="s">
        <v>72</v>
      </c>
      <c r="E232" s="96"/>
      <c r="F232" s="180">
        <v>175</v>
      </c>
      <c r="G232" s="173"/>
      <c r="H232" s="182">
        <f t="shared" si="3"/>
        <v>88286.959999999934</v>
      </c>
      <c r="I232" s="181" t="s">
        <v>45</v>
      </c>
      <c r="J232" s="39"/>
    </row>
    <row r="233" spans="1:10" x14ac:dyDescent="0.2">
      <c r="A233" s="41" t="s">
        <v>77</v>
      </c>
      <c r="B233" s="37">
        <v>43627</v>
      </c>
      <c r="C233" s="38"/>
      <c r="D233" s="39" t="s">
        <v>94</v>
      </c>
      <c r="E233" s="96"/>
      <c r="F233" s="180">
        <v>150</v>
      </c>
      <c r="G233" s="173"/>
      <c r="H233" s="182">
        <f t="shared" si="3"/>
        <v>88436.959999999934</v>
      </c>
      <c r="I233" s="181" t="s">
        <v>45</v>
      </c>
      <c r="J233" s="39"/>
    </row>
    <row r="234" spans="1:10" x14ac:dyDescent="0.2">
      <c r="A234" s="41" t="s">
        <v>63</v>
      </c>
      <c r="B234" s="37">
        <v>43627</v>
      </c>
      <c r="C234" s="38"/>
      <c r="D234" s="39" t="s">
        <v>73</v>
      </c>
      <c r="E234" s="96"/>
      <c r="F234" s="180"/>
      <c r="G234" s="173">
        <v>10.029999999999999</v>
      </c>
      <c r="H234" s="182">
        <f t="shared" si="3"/>
        <v>88426.929999999935</v>
      </c>
      <c r="I234" s="181" t="s">
        <v>45</v>
      </c>
      <c r="J234" s="39"/>
    </row>
    <row r="235" spans="1:10" x14ac:dyDescent="0.2">
      <c r="A235" s="41" t="s">
        <v>79</v>
      </c>
      <c r="B235" s="37">
        <v>43627</v>
      </c>
      <c r="C235" s="38"/>
      <c r="D235" s="39" t="s">
        <v>164</v>
      </c>
      <c r="E235" s="96"/>
      <c r="F235" s="180"/>
      <c r="G235" s="173">
        <v>839.88</v>
      </c>
      <c r="H235" s="182">
        <f t="shared" si="3"/>
        <v>87587.04999999993</v>
      </c>
      <c r="I235" s="181" t="s">
        <v>45</v>
      </c>
      <c r="J235" s="39" t="s">
        <v>165</v>
      </c>
    </row>
    <row r="236" spans="1:10" x14ac:dyDescent="0.2">
      <c r="A236" s="41" t="s">
        <v>75</v>
      </c>
      <c r="B236" s="37">
        <v>43633</v>
      </c>
      <c r="C236" s="38"/>
      <c r="D236" s="39" t="s">
        <v>166</v>
      </c>
      <c r="E236" s="96"/>
      <c r="F236" s="180"/>
      <c r="G236" s="173">
        <v>51.75</v>
      </c>
      <c r="H236" s="182">
        <f t="shared" si="3"/>
        <v>87535.29999999993</v>
      </c>
      <c r="I236" s="181" t="s">
        <v>45</v>
      </c>
      <c r="J236" s="39"/>
    </row>
    <row r="237" spans="1:10" x14ac:dyDescent="0.2">
      <c r="A237" s="41" t="s">
        <v>75</v>
      </c>
      <c r="B237" s="37">
        <v>43635</v>
      </c>
      <c r="C237" s="38"/>
      <c r="D237" s="39" t="s">
        <v>167</v>
      </c>
      <c r="E237" s="96"/>
      <c r="F237" s="180"/>
      <c r="G237" s="173">
        <v>49.5</v>
      </c>
      <c r="H237" s="182">
        <f t="shared" si="3"/>
        <v>87485.79999999993</v>
      </c>
      <c r="I237" s="181" t="s">
        <v>45</v>
      </c>
      <c r="J237" s="39"/>
    </row>
    <row r="238" spans="1:10" x14ac:dyDescent="0.2">
      <c r="A238" s="41" t="s">
        <v>50</v>
      </c>
      <c r="B238" s="37">
        <v>43635</v>
      </c>
      <c r="C238" s="38"/>
      <c r="D238" s="39" t="s">
        <v>72</v>
      </c>
      <c r="E238" s="96"/>
      <c r="F238" s="180">
        <v>175</v>
      </c>
      <c r="G238" s="173"/>
      <c r="H238" s="182">
        <f t="shared" si="3"/>
        <v>87660.79999999993</v>
      </c>
      <c r="I238" s="181" t="s">
        <v>45</v>
      </c>
      <c r="J238" s="39"/>
    </row>
    <row r="239" spans="1:10" x14ac:dyDescent="0.2">
      <c r="A239" s="41" t="s">
        <v>63</v>
      </c>
      <c r="B239" s="37">
        <v>43635</v>
      </c>
      <c r="C239" s="38"/>
      <c r="D239" s="39" t="s">
        <v>73</v>
      </c>
      <c r="E239" s="96"/>
      <c r="F239" s="180"/>
      <c r="G239" s="173">
        <v>5.38</v>
      </c>
      <c r="H239" s="182">
        <f t="shared" si="3"/>
        <v>87655.419999999925</v>
      </c>
      <c r="I239" s="181" t="s">
        <v>45</v>
      </c>
      <c r="J239" s="39"/>
    </row>
    <row r="240" spans="1:10" x14ac:dyDescent="0.2">
      <c r="A240" s="41" t="s">
        <v>63</v>
      </c>
      <c r="B240" s="37">
        <v>43644</v>
      </c>
      <c r="C240" s="38"/>
      <c r="D240" s="39" t="s">
        <v>90</v>
      </c>
      <c r="E240" s="96"/>
      <c r="F240" s="180"/>
      <c r="G240" s="173">
        <v>13.85</v>
      </c>
      <c r="H240" s="182">
        <f t="shared" si="3"/>
        <v>87641.56999999992</v>
      </c>
      <c r="I240" s="181" t="s">
        <v>45</v>
      </c>
      <c r="J240" s="39"/>
    </row>
    <row r="241" spans="1:11" ht="12" customHeight="1" x14ac:dyDescent="0.2">
      <c r="A241" s="41" t="s">
        <v>50</v>
      </c>
      <c r="B241" s="37">
        <v>43649</v>
      </c>
      <c r="C241" s="38"/>
      <c r="D241" s="39" t="s">
        <v>72</v>
      </c>
      <c r="E241" s="96"/>
      <c r="F241" s="180">
        <v>175</v>
      </c>
      <c r="G241" s="173"/>
      <c r="H241" s="182">
        <f t="shared" si="3"/>
        <v>87816.56999999992</v>
      </c>
      <c r="I241" s="181" t="s">
        <v>45</v>
      </c>
      <c r="J241" s="39"/>
      <c r="K241" s="40"/>
    </row>
    <row r="242" spans="1:11" ht="12" customHeight="1" x14ac:dyDescent="0.2">
      <c r="A242" s="41" t="s">
        <v>63</v>
      </c>
      <c r="B242" s="37">
        <v>43649</v>
      </c>
      <c r="C242" s="38"/>
      <c r="D242" s="39" t="s">
        <v>73</v>
      </c>
      <c r="E242" s="96"/>
      <c r="F242" s="180"/>
      <c r="G242" s="173">
        <v>5.38</v>
      </c>
      <c r="H242" s="182">
        <f t="shared" si="3"/>
        <v>87811.189999999915</v>
      </c>
      <c r="I242" s="181" t="s">
        <v>45</v>
      </c>
      <c r="J242" s="39"/>
      <c r="K242" s="40"/>
    </row>
    <row r="243" spans="1:11" ht="12" customHeight="1" x14ac:dyDescent="0.2">
      <c r="A243" s="41" t="s">
        <v>75</v>
      </c>
      <c r="B243" s="37">
        <v>43649</v>
      </c>
      <c r="C243" s="38"/>
      <c r="D243" s="39" t="s">
        <v>93</v>
      </c>
      <c r="E243" s="96"/>
      <c r="F243" s="180"/>
      <c r="G243" s="173">
        <v>74.849999999999994</v>
      </c>
      <c r="H243" s="182">
        <f t="shared" si="3"/>
        <v>87736.339999999909</v>
      </c>
      <c r="I243" s="181" t="s">
        <v>45</v>
      </c>
      <c r="J243" s="39"/>
      <c r="K243" s="40"/>
    </row>
    <row r="244" spans="1:11" ht="12" customHeight="1" x14ac:dyDescent="0.2">
      <c r="A244" s="41" t="s">
        <v>59</v>
      </c>
      <c r="B244" s="37">
        <v>43650</v>
      </c>
      <c r="C244" s="38"/>
      <c r="D244" s="39" t="s">
        <v>159</v>
      </c>
      <c r="E244" s="96"/>
      <c r="F244" s="180"/>
      <c r="G244" s="173">
        <v>391.65</v>
      </c>
      <c r="H244" s="182">
        <f t="shared" si="3"/>
        <v>87344.689999999915</v>
      </c>
      <c r="I244" s="181" t="s">
        <v>45</v>
      </c>
      <c r="J244" s="39" t="s">
        <v>170</v>
      </c>
      <c r="K244" s="40"/>
    </row>
    <row r="245" spans="1:11" ht="12" customHeight="1" x14ac:dyDescent="0.2">
      <c r="A245" s="41" t="s">
        <v>76</v>
      </c>
      <c r="B245" s="37">
        <v>43651</v>
      </c>
      <c r="C245" s="38"/>
      <c r="D245" s="39" t="s">
        <v>34</v>
      </c>
      <c r="E245" s="96"/>
      <c r="F245" s="180"/>
      <c r="G245" s="173">
        <v>1760</v>
      </c>
      <c r="H245" s="182">
        <f t="shared" si="3"/>
        <v>85584.689999999915</v>
      </c>
      <c r="I245" s="181" t="s">
        <v>45</v>
      </c>
      <c r="J245" s="39"/>
      <c r="K245" s="40"/>
    </row>
    <row r="246" spans="1:11" ht="12" customHeight="1" x14ac:dyDescent="0.2">
      <c r="A246" s="41" t="s">
        <v>59</v>
      </c>
      <c r="B246" s="37">
        <v>43657</v>
      </c>
      <c r="C246" s="38"/>
      <c r="D246" s="39" t="s">
        <v>159</v>
      </c>
      <c r="E246" s="96"/>
      <c r="F246" s="180"/>
      <c r="G246" s="173">
        <v>16100</v>
      </c>
      <c r="H246" s="182">
        <f t="shared" si="3"/>
        <v>69484.689999999915</v>
      </c>
      <c r="I246" s="181" t="s">
        <v>45</v>
      </c>
      <c r="J246" s="39" t="s">
        <v>171</v>
      </c>
      <c r="K246" s="40"/>
    </row>
    <row r="247" spans="1:11" ht="12" customHeight="1" x14ac:dyDescent="0.2">
      <c r="A247" s="41" t="s">
        <v>50</v>
      </c>
      <c r="B247" s="37">
        <v>43662</v>
      </c>
      <c r="C247" s="38"/>
      <c r="D247" s="39" t="s">
        <v>72</v>
      </c>
      <c r="E247" s="96"/>
      <c r="F247" s="180">
        <v>175</v>
      </c>
      <c r="G247" s="173"/>
      <c r="H247" s="182">
        <f t="shared" si="3"/>
        <v>69659.689999999915</v>
      </c>
      <c r="I247" s="181" t="s">
        <v>45</v>
      </c>
      <c r="J247" s="39"/>
      <c r="K247" s="40"/>
    </row>
    <row r="248" spans="1:11" ht="12" customHeight="1" x14ac:dyDescent="0.2">
      <c r="A248" s="41" t="s">
        <v>63</v>
      </c>
      <c r="B248" s="37">
        <v>43662</v>
      </c>
      <c r="C248" s="38"/>
      <c r="D248" s="39" t="s">
        <v>73</v>
      </c>
      <c r="E248" s="96"/>
      <c r="F248" s="180"/>
      <c r="G248" s="173">
        <v>5.38</v>
      </c>
      <c r="H248" s="182">
        <f t="shared" si="3"/>
        <v>69654.30999999991</v>
      </c>
      <c r="I248" s="181" t="s">
        <v>45</v>
      </c>
      <c r="J248" s="39"/>
      <c r="K248" s="40"/>
    </row>
    <row r="249" spans="1:11" ht="12" customHeight="1" x14ac:dyDescent="0.2">
      <c r="A249" s="41" t="s">
        <v>75</v>
      </c>
      <c r="B249" s="37">
        <v>43669</v>
      </c>
      <c r="C249" s="38"/>
      <c r="D249" s="39" t="s">
        <v>167</v>
      </c>
      <c r="E249" s="96"/>
      <c r="F249" s="180"/>
      <c r="G249" s="173">
        <v>1888.11</v>
      </c>
      <c r="H249" s="182">
        <f t="shared" si="3"/>
        <v>67766.19999999991</v>
      </c>
      <c r="I249" s="181" t="s">
        <v>45</v>
      </c>
      <c r="J249" s="39"/>
      <c r="K249" s="40"/>
    </row>
    <row r="250" spans="1:11" ht="12" customHeight="1" x14ac:dyDescent="0.2">
      <c r="A250" s="41" t="s">
        <v>59</v>
      </c>
      <c r="B250" s="37">
        <v>43669</v>
      </c>
      <c r="C250" s="38"/>
      <c r="D250" s="39" t="s">
        <v>159</v>
      </c>
      <c r="E250" s="96"/>
      <c r="F250" s="180"/>
      <c r="G250" s="173">
        <v>27416.5</v>
      </c>
      <c r="H250" s="182">
        <f t="shared" si="3"/>
        <v>40349.69999999991</v>
      </c>
      <c r="I250" s="181" t="s">
        <v>45</v>
      </c>
      <c r="J250" s="39" t="s">
        <v>172</v>
      </c>
      <c r="K250" s="40"/>
    </row>
    <row r="251" spans="1:11" ht="12" customHeight="1" x14ac:dyDescent="0.2">
      <c r="A251" s="210" t="s">
        <v>59</v>
      </c>
      <c r="B251" s="37">
        <v>43670</v>
      </c>
      <c r="C251" s="38"/>
      <c r="D251" s="39" t="s">
        <v>159</v>
      </c>
      <c r="E251" s="96"/>
      <c r="F251" s="180"/>
      <c r="G251" s="173">
        <v>1746.9</v>
      </c>
      <c r="H251" s="182">
        <f t="shared" si="3"/>
        <v>38602.799999999908</v>
      </c>
      <c r="I251" s="181" t="s">
        <v>45</v>
      </c>
      <c r="J251" s="39" t="s">
        <v>173</v>
      </c>
      <c r="K251" s="40"/>
    </row>
    <row r="252" spans="1:11" ht="12" customHeight="1" x14ac:dyDescent="0.2">
      <c r="A252" s="41" t="s">
        <v>59</v>
      </c>
      <c r="B252" s="37">
        <v>43672</v>
      </c>
      <c r="C252" s="38"/>
      <c r="D252" s="39" t="s">
        <v>159</v>
      </c>
      <c r="E252" s="96"/>
      <c r="F252" s="180"/>
      <c r="G252" s="173">
        <v>197</v>
      </c>
      <c r="H252" s="182">
        <f t="shared" si="3"/>
        <v>38405.799999999908</v>
      </c>
      <c r="I252" s="181" t="s">
        <v>45</v>
      </c>
      <c r="J252" s="39" t="s">
        <v>174</v>
      </c>
      <c r="K252" s="40"/>
    </row>
    <row r="253" spans="1:11" ht="12" customHeight="1" x14ac:dyDescent="0.2">
      <c r="A253" s="41" t="s">
        <v>63</v>
      </c>
      <c r="B253" s="37">
        <v>43677</v>
      </c>
      <c r="C253" s="38"/>
      <c r="D253" s="39" t="s">
        <v>90</v>
      </c>
      <c r="E253" s="96"/>
      <c r="F253" s="180"/>
      <c r="G253" s="173">
        <v>16.600000000000001</v>
      </c>
      <c r="H253" s="182">
        <f t="shared" si="3"/>
        <v>38389.19999999991</v>
      </c>
      <c r="I253" s="181" t="s">
        <v>45</v>
      </c>
      <c r="J253" s="39"/>
      <c r="K253" s="40"/>
    </row>
    <row r="254" spans="1:11" x14ac:dyDescent="0.2">
      <c r="B254" s="37"/>
      <c r="C254" s="38"/>
      <c r="D254" s="39"/>
      <c r="E254" s="96"/>
      <c r="F254" s="180"/>
      <c r="G254" s="173"/>
      <c r="H254" s="182"/>
      <c r="I254" s="181"/>
      <c r="J254" s="39"/>
    </row>
    <row r="255" spans="1:11" x14ac:dyDescent="0.2">
      <c r="B255" s="204"/>
    </row>
    <row r="256" spans="1:11" x14ac:dyDescent="0.2">
      <c r="B256" s="204"/>
    </row>
    <row r="257" spans="1:10" x14ac:dyDescent="0.2">
      <c r="A257" s="40"/>
      <c r="B257" s="40"/>
      <c r="D257" s="40"/>
      <c r="E257" s="40"/>
      <c r="F257" s="40"/>
      <c r="I257" s="40"/>
    </row>
    <row r="258" spans="1:10" x14ac:dyDescent="0.2">
      <c r="B258" s="206"/>
      <c r="F258" s="168">
        <f>SUM(F10:F254)</f>
        <v>121805.10999999999</v>
      </c>
      <c r="G258" s="168">
        <f>SUM(G10:G254)</f>
        <v>92998.68</v>
      </c>
      <c r="H258" s="207"/>
      <c r="J258" s="152"/>
    </row>
    <row r="259" spans="1:10" x14ac:dyDescent="0.2">
      <c r="B259" s="206"/>
      <c r="F259" s="208"/>
      <c r="G259" s="168"/>
      <c r="J259" s="152"/>
    </row>
    <row r="260" spans="1:10" x14ac:dyDescent="0.2">
      <c r="A260" s="154" t="s">
        <v>80</v>
      </c>
      <c r="B260" s="155"/>
      <c r="C260" s="156"/>
      <c r="D260" s="157" t="s">
        <v>81</v>
      </c>
      <c r="E260" s="158"/>
      <c r="F260" s="159">
        <f>SUMIF($A$8:$A$189,"D",$F$8:$F$189)</f>
        <v>0</v>
      </c>
      <c r="G260" s="160">
        <f>-SUMIF($A$8:$A$189,"D",$G$8:$G$189)</f>
        <v>0</v>
      </c>
      <c r="H260" s="156" t="s">
        <v>82</v>
      </c>
      <c r="I260" s="161"/>
      <c r="J260" s="156"/>
    </row>
    <row r="261" spans="1:10" x14ac:dyDescent="0.2">
      <c r="A261" s="154" t="s">
        <v>48</v>
      </c>
      <c r="B261" s="155"/>
      <c r="C261" s="156"/>
      <c r="D261" s="157" t="s">
        <v>49</v>
      </c>
      <c r="E261" s="158"/>
      <c r="F261" s="159">
        <f>SUMIF($A$8:$A$254,"AI",$F$8:$F$254)</f>
        <v>0</v>
      </c>
      <c r="G261" s="160">
        <f>-SUMIF($A$8:$A$254,"AI",$G$8:$G$254)</f>
        <v>0</v>
      </c>
      <c r="H261" s="156"/>
      <c r="I261" s="161"/>
      <c r="J261" s="156"/>
    </row>
    <row r="262" spans="1:10" x14ac:dyDescent="0.2">
      <c r="A262" s="154" t="s">
        <v>50</v>
      </c>
      <c r="B262" s="155"/>
      <c r="C262" s="156"/>
      <c r="D262" s="157" t="s">
        <v>137</v>
      </c>
      <c r="E262" s="162"/>
      <c r="F262" s="159">
        <f>SUMIF($A$9:$A$254,"M",$F$9:$F$254)</f>
        <v>13200</v>
      </c>
      <c r="G262" s="160">
        <f>-SUMIF($A$8:$A$254,"M",$G$8:$G$254)</f>
        <v>-175</v>
      </c>
      <c r="H262" s="160"/>
      <c r="I262" s="175"/>
      <c r="J262" s="156"/>
    </row>
    <row r="263" spans="1:10" x14ac:dyDescent="0.2">
      <c r="A263" s="154" t="s">
        <v>102</v>
      </c>
      <c r="B263" s="155"/>
      <c r="C263" s="156"/>
      <c r="D263" s="157" t="s">
        <v>103</v>
      </c>
      <c r="E263" s="162"/>
      <c r="F263" s="159">
        <f>SUMIF($A$9:$A$189,"FM",$F$9:$F$189)</f>
        <v>0</v>
      </c>
      <c r="G263" s="160">
        <f>-SUMIF($A$8:$A$189,"FM",$G$8:$G$189)</f>
        <v>0</v>
      </c>
      <c r="H263" s="160"/>
      <c r="I263" s="175"/>
      <c r="J263" s="156"/>
    </row>
    <row r="264" spans="1:10" x14ac:dyDescent="0.2">
      <c r="A264" s="154" t="s">
        <v>77</v>
      </c>
      <c r="B264" s="155"/>
      <c r="C264" s="156"/>
      <c r="D264" s="157" t="s">
        <v>78</v>
      </c>
      <c r="E264" s="162"/>
      <c r="F264" s="159">
        <f>SUMIF($A$9:$A$254,"TR",$F$9:$F$254)</f>
        <v>5750</v>
      </c>
      <c r="G264" s="160">
        <f>-SUMIF($A$8:$A$254,"TR",$G$8:$G$254)</f>
        <v>0</v>
      </c>
      <c r="H264" s="160"/>
      <c r="I264" s="175"/>
      <c r="J264" s="156"/>
    </row>
    <row r="265" spans="1:10" x14ac:dyDescent="0.2">
      <c r="A265" s="154" t="s">
        <v>51</v>
      </c>
      <c r="B265" s="155"/>
      <c r="C265" s="156"/>
      <c r="D265" s="157" t="s">
        <v>21</v>
      </c>
      <c r="E265" s="158"/>
      <c r="F265" s="159">
        <f>SUMIF($A$8:$A$254,"CI",$F$8:$F$254)</f>
        <v>44575</v>
      </c>
      <c r="G265" s="160">
        <f>-SUMIF($A$8:$A$254,"CI",$G$8:$G$254)</f>
        <v>-850</v>
      </c>
      <c r="H265" s="160"/>
      <c r="I265" s="161"/>
      <c r="J265" s="160"/>
    </row>
    <row r="266" spans="1:10" x14ac:dyDescent="0.2">
      <c r="A266" s="154" t="s">
        <v>52</v>
      </c>
      <c r="B266" s="155"/>
      <c r="C266" s="156"/>
      <c r="D266" s="157" t="s">
        <v>24</v>
      </c>
      <c r="E266" s="158"/>
      <c r="F266" s="159">
        <f>SUMIF($A$8:$A$254,"SI",$F$8:$F$254)</f>
        <v>100</v>
      </c>
      <c r="G266" s="160">
        <f>-SUMIF($A$8:$A$254,"SI",$G$8:$G$254)</f>
        <v>0</v>
      </c>
      <c r="H266" s="160"/>
      <c r="I266" s="161"/>
      <c r="J266" s="156"/>
    </row>
    <row r="267" spans="1:10" x14ac:dyDescent="0.2">
      <c r="A267" s="154" t="s">
        <v>53</v>
      </c>
      <c r="B267" s="155"/>
      <c r="C267" s="156"/>
      <c r="D267" s="157" t="s">
        <v>22</v>
      </c>
      <c r="E267" s="162"/>
      <c r="F267" s="159">
        <f>SUMIF($A$8:$A$254,"SP",$F$8:$F$254)</f>
        <v>15700</v>
      </c>
      <c r="G267" s="160">
        <f>-SUMIF($A$8:$A$254,"SP",$G$8:$G$254)</f>
        <v>0</v>
      </c>
      <c r="H267" s="160"/>
      <c r="I267" s="161"/>
      <c r="J267" s="156"/>
    </row>
    <row r="268" spans="1:10" x14ac:dyDescent="0.2">
      <c r="A268" s="154" t="s">
        <v>54</v>
      </c>
      <c r="B268" s="155"/>
      <c r="C268" s="156"/>
      <c r="D268" s="157" t="s">
        <v>25</v>
      </c>
      <c r="E268" s="162"/>
      <c r="F268" s="159">
        <f>SUMIF($A$8:$A$254,"IE",$F$8:$F$254)</f>
        <v>0</v>
      </c>
      <c r="G268" s="160">
        <f>-SUMIF($A$8:$A$254,"IE",$G$8:$G$254)</f>
        <v>0</v>
      </c>
      <c r="H268" s="160"/>
      <c r="I268" s="161"/>
      <c r="J268" s="156"/>
    </row>
    <row r="269" spans="1:10" x14ac:dyDescent="0.2">
      <c r="A269" s="154" t="s">
        <v>55</v>
      </c>
      <c r="B269" s="155"/>
      <c r="C269" s="156"/>
      <c r="D269" s="157" t="s">
        <v>56</v>
      </c>
      <c r="E269" s="162"/>
      <c r="F269" s="159">
        <f>SUMIF($A$8:$A$254,"I",$F$8:$F$254)</f>
        <v>42415.74</v>
      </c>
      <c r="G269" s="160">
        <f>-SUMIF($A$8:$A$189,"I",$G$8:$G$254)</f>
        <v>0</v>
      </c>
      <c r="H269" s="160"/>
      <c r="I269" s="161"/>
      <c r="J269" s="156"/>
    </row>
    <row r="270" spans="1:10" x14ac:dyDescent="0.2">
      <c r="A270" s="154" t="s">
        <v>57</v>
      </c>
      <c r="B270" s="155"/>
      <c r="C270" s="156"/>
      <c r="D270" s="163" t="s">
        <v>58</v>
      </c>
      <c r="E270" s="162"/>
      <c r="F270" s="159">
        <f>SUMIF($A$8:$A$254,"OI",$F$8:$F$254)</f>
        <v>0</v>
      </c>
      <c r="G270" s="160">
        <f>-SUMIF($A$8:$A$254,"OI",$G$8:$G$254)</f>
        <v>0</v>
      </c>
      <c r="H270" s="156"/>
      <c r="I270" s="161"/>
      <c r="J270" s="160"/>
    </row>
    <row r="271" spans="1:10" x14ac:dyDescent="0.2">
      <c r="A271" s="154" t="s">
        <v>59</v>
      </c>
      <c r="B271" s="155"/>
      <c r="C271" s="156"/>
      <c r="D271" s="157" t="s">
        <v>60</v>
      </c>
      <c r="E271" s="158"/>
      <c r="F271" s="159">
        <f>SUMIF($A$8:$A$254,"C",$F$8:$F$254)</f>
        <v>0</v>
      </c>
      <c r="G271" s="160">
        <f>-SUMIF($A$8:$A$254,"C",$G$8:$G$254)</f>
        <v>-61783.85</v>
      </c>
      <c r="H271" s="160"/>
      <c r="I271" s="161"/>
      <c r="J271" s="156"/>
    </row>
    <row r="272" spans="1:10" x14ac:dyDescent="0.2">
      <c r="A272" s="154" t="s">
        <v>135</v>
      </c>
      <c r="B272" s="155"/>
      <c r="C272" s="156"/>
      <c r="D272" s="157" t="s">
        <v>138</v>
      </c>
      <c r="E272" s="158"/>
      <c r="F272" s="159">
        <f>SUMIF($A$8:$A$254,"TE",$F$8:$F$254)</f>
        <v>0</v>
      </c>
      <c r="G272" s="160">
        <f>-SUMIF($A$8:$A$254,"TE",$G$8:$G$254)</f>
        <v>-241.85000000000002</v>
      </c>
      <c r="H272" s="160"/>
      <c r="I272" s="161"/>
      <c r="J272" s="156"/>
    </row>
    <row r="273" spans="1:10" x14ac:dyDescent="0.2">
      <c r="A273" s="154" t="s">
        <v>61</v>
      </c>
      <c r="B273" s="155"/>
      <c r="C273" s="156"/>
      <c r="D273" s="157" t="s">
        <v>62</v>
      </c>
      <c r="E273" s="158"/>
      <c r="F273" s="159">
        <f>SUMIF($A$8:$A$254,"W",$F$8:$F$254)</f>
        <v>0</v>
      </c>
      <c r="G273" s="160">
        <f>-SUMIF($A$8:$A$254,"W",$G$8:$G$254)</f>
        <v>-226</v>
      </c>
      <c r="H273" s="160"/>
      <c r="I273" s="161"/>
      <c r="J273" s="156"/>
    </row>
    <row r="274" spans="1:10" x14ac:dyDescent="0.2">
      <c r="A274" s="154" t="s">
        <v>79</v>
      </c>
      <c r="B274" s="155"/>
      <c r="C274" s="156"/>
      <c r="D274" s="157" t="s">
        <v>30</v>
      </c>
      <c r="E274" s="158"/>
      <c r="F274" s="159">
        <f>SUMIF($A$8:$A$254,"E",$F$8:$F$254)</f>
        <v>0</v>
      </c>
      <c r="G274" s="160">
        <f>-SUMIF($A$8:$A$254,"E",$G$8:$G$254)</f>
        <v>-4612.26</v>
      </c>
      <c r="H274" s="160"/>
      <c r="I274" s="161"/>
      <c r="J274" s="156"/>
    </row>
    <row r="275" spans="1:10" x14ac:dyDescent="0.2">
      <c r="A275" s="154" t="s">
        <v>105</v>
      </c>
      <c r="B275" s="155"/>
      <c r="C275" s="156"/>
      <c r="D275" s="157" t="s">
        <v>139</v>
      </c>
      <c r="E275" s="158"/>
      <c r="F275" s="159">
        <f>SUMIF($A$8:$A$254,"SOP",$F$8:$F$254)</f>
        <v>0</v>
      </c>
      <c r="G275" s="160">
        <f>-SUMIF($A$8:$A$254,"SOP",$G$8:$G$254)</f>
        <v>-1749.73</v>
      </c>
      <c r="H275" s="160"/>
      <c r="I275" s="161"/>
      <c r="J275" s="156"/>
    </row>
    <row r="276" spans="1:10" x14ac:dyDescent="0.2">
      <c r="A276" s="154" t="s">
        <v>75</v>
      </c>
      <c r="B276" s="155"/>
      <c r="C276" s="156"/>
      <c r="D276" s="157" t="s">
        <v>31</v>
      </c>
      <c r="E276" s="158"/>
      <c r="F276" s="159">
        <f>SUMIF($A$8:$A$254,"O",$F$8:$F$254)</f>
        <v>64.37</v>
      </c>
      <c r="G276" s="160">
        <f>-SUMIF($A$8:$A$254,"O",$G$8:$G$254)</f>
        <v>-9442.4699999999993</v>
      </c>
      <c r="H276" s="160"/>
      <c r="I276" s="161"/>
      <c r="J276" s="160"/>
    </row>
    <row r="277" spans="1:10" x14ac:dyDescent="0.2">
      <c r="A277" s="154" t="s">
        <v>83</v>
      </c>
      <c r="B277" s="155"/>
      <c r="C277" s="156"/>
      <c r="D277" s="157" t="s">
        <v>32</v>
      </c>
      <c r="E277" s="158"/>
      <c r="F277" s="159">
        <f>SUMIF($A$8:$A$254,"A",$F$8:$F$254)</f>
        <v>0</v>
      </c>
      <c r="G277" s="160">
        <f>-SUMIF($A$8:$A$254,"A",$G$8:$G$254)</f>
        <v>0</v>
      </c>
      <c r="H277" s="160"/>
      <c r="I277" s="161"/>
      <c r="J277" s="156"/>
    </row>
    <row r="278" spans="1:10" x14ac:dyDescent="0.2">
      <c r="A278" s="154" t="s">
        <v>84</v>
      </c>
      <c r="B278" s="155"/>
      <c r="C278" s="156"/>
      <c r="D278" s="157" t="s">
        <v>33</v>
      </c>
      <c r="E278" s="158"/>
      <c r="F278" s="159">
        <f>SUMIF($A$8:$A$254,"F",$F$8:$F$254)</f>
        <v>0</v>
      </c>
      <c r="G278" s="160">
        <f>-SUMIF($A$8:$A$189,"F",$G$8:$G$189)</f>
        <v>0</v>
      </c>
      <c r="H278" s="160"/>
      <c r="I278" s="161"/>
      <c r="J278" s="156"/>
    </row>
    <row r="279" spans="1:10" x14ac:dyDescent="0.2">
      <c r="A279" s="154" t="s">
        <v>76</v>
      </c>
      <c r="B279" s="155"/>
      <c r="C279" s="156"/>
      <c r="D279" s="157" t="s">
        <v>34</v>
      </c>
      <c r="E279" s="158"/>
      <c r="F279" s="159">
        <f>SUMIF($A$8:$A$254,"PF",$F$8:$F$254)</f>
        <v>0</v>
      </c>
      <c r="G279" s="160">
        <f>-SUMIF($A$8:$A$254,"PF",$G$8:$G$254)</f>
        <v>-12320</v>
      </c>
      <c r="H279" s="160"/>
      <c r="I279" s="161"/>
      <c r="J279" s="156"/>
    </row>
    <row r="280" spans="1:10" x14ac:dyDescent="0.2">
      <c r="A280" s="154" t="s">
        <v>63</v>
      </c>
      <c r="B280" s="155"/>
      <c r="C280" s="156"/>
      <c r="D280" s="157" t="s">
        <v>64</v>
      </c>
      <c r="E280" s="162"/>
      <c r="F280" s="159">
        <f>SUMIF($A$8:$A$254,"B",$F$8:$F$254)</f>
        <v>0</v>
      </c>
      <c r="G280" s="160">
        <f ca="1">-SUMIF($A$8:$C$254,"B",$G$8:$G$254)</f>
        <v>-1597.5200000000009</v>
      </c>
      <c r="H280" s="160"/>
      <c r="I280" s="161"/>
      <c r="J280" s="156"/>
    </row>
    <row r="281" spans="1:10" x14ac:dyDescent="0.2">
      <c r="A281" s="154" t="s">
        <v>65</v>
      </c>
      <c r="B281" s="155"/>
      <c r="C281" s="156"/>
      <c r="D281" s="157" t="s">
        <v>66</v>
      </c>
      <c r="E281" s="162"/>
      <c r="F281" s="159">
        <f>SUMIF($A$8:$A$254,"T",$F$8:$F$254)</f>
        <v>0</v>
      </c>
      <c r="G281" s="160">
        <f>-SUMIF($A$8:$A$254,"T",$G$8:$G$254)</f>
        <v>0</v>
      </c>
      <c r="H281" s="160"/>
      <c r="I281" s="161"/>
      <c r="J281" s="156"/>
    </row>
    <row r="282" spans="1:10" x14ac:dyDescent="0.2">
      <c r="A282" s="154"/>
      <c r="B282" s="155"/>
      <c r="C282" s="164"/>
      <c r="D282" s="165"/>
      <c r="E282" s="162"/>
      <c r="F282" s="159"/>
      <c r="G282" s="160"/>
      <c r="H282" s="160"/>
      <c r="I282" s="161"/>
      <c r="J282" s="156"/>
    </row>
    <row r="283" spans="1:10" ht="13.5" thickBot="1" x14ac:dyDescent="0.25">
      <c r="A283" s="154"/>
      <c r="B283" s="155"/>
      <c r="C283" s="164"/>
      <c r="D283" s="165"/>
      <c r="E283" s="162"/>
      <c r="F283" s="159">
        <f>SUM(F260:F281)</f>
        <v>121805.10999999999</v>
      </c>
      <c r="G283" s="209">
        <f ca="1">SUM(G260:G281)</f>
        <v>-92998.68</v>
      </c>
      <c r="H283" s="160"/>
      <c r="I283" s="161"/>
      <c r="J283" s="156"/>
    </row>
    <row r="284" spans="1:10" ht="13.5" thickTop="1" x14ac:dyDescent="0.2">
      <c r="B284" s="204"/>
      <c r="C284" s="166"/>
      <c r="F284" s="167">
        <f>F283-F258</f>
        <v>0</v>
      </c>
      <c r="G284" s="168">
        <f ca="1">G283+G258</f>
        <v>0</v>
      </c>
      <c r="H284" s="168"/>
      <c r="I284" s="169"/>
    </row>
    <row r="285" spans="1:10" x14ac:dyDescent="0.2">
      <c r="B285" s="204"/>
      <c r="F285" s="40"/>
    </row>
    <row r="286" spans="1:10" x14ac:dyDescent="0.2">
      <c r="B286" s="204"/>
      <c r="F286" s="40"/>
    </row>
    <row r="287" spans="1:10" x14ac:dyDescent="0.2">
      <c r="A287" s="41" t="s">
        <v>67</v>
      </c>
      <c r="B287" s="204"/>
      <c r="D287" s="152" t="s">
        <v>7</v>
      </c>
      <c r="F287" s="40"/>
      <c r="G287" s="40">
        <v>0</v>
      </c>
    </row>
    <row r="288" spans="1:10" x14ac:dyDescent="0.2">
      <c r="A288" s="41" t="s">
        <v>68</v>
      </c>
      <c r="B288" s="204"/>
      <c r="D288" s="152" t="s">
        <v>11</v>
      </c>
      <c r="F288" s="40">
        <f>SUMIF($A$8:$A$189,"DI",$F$8:$F$189)</f>
        <v>0</v>
      </c>
      <c r="H288" s="168"/>
    </row>
    <row r="289" spans="1:9" x14ac:dyDescent="0.2">
      <c r="B289" s="195"/>
      <c r="F289" s="40"/>
    </row>
    <row r="290" spans="1:9" x14ac:dyDescent="0.2">
      <c r="B290" s="195"/>
      <c r="F290" s="40"/>
    </row>
    <row r="291" spans="1:9" x14ac:dyDescent="0.2">
      <c r="B291" s="195"/>
      <c r="F291" s="40"/>
    </row>
    <row r="292" spans="1:9" x14ac:dyDescent="0.2">
      <c r="B292" s="195"/>
      <c r="F292" s="40"/>
    </row>
    <row r="293" spans="1:9" x14ac:dyDescent="0.2">
      <c r="B293" s="195"/>
      <c r="F293" s="40"/>
    </row>
    <row r="294" spans="1:9" x14ac:dyDescent="0.2">
      <c r="B294" s="195"/>
      <c r="F294" s="40"/>
    </row>
    <row r="295" spans="1:9" x14ac:dyDescent="0.2">
      <c r="B295" s="195"/>
      <c r="F295" s="40"/>
    </row>
    <row r="296" spans="1:9" x14ac:dyDescent="0.2">
      <c r="B296" s="195"/>
      <c r="F296" s="40"/>
    </row>
    <row r="297" spans="1:9" x14ac:dyDescent="0.2">
      <c r="B297" s="195"/>
      <c r="F297" s="40"/>
    </row>
    <row r="298" spans="1:9" x14ac:dyDescent="0.2">
      <c r="A298" s="40"/>
      <c r="B298" s="40"/>
      <c r="D298" s="40"/>
      <c r="E298" s="40"/>
      <c r="F298" s="40"/>
      <c r="I298" s="40"/>
    </row>
    <row r="299" spans="1:9" x14ac:dyDescent="0.2">
      <c r="A299" s="40"/>
      <c r="B299" s="40"/>
      <c r="D299" s="40"/>
      <c r="E299" s="40"/>
      <c r="F299" s="40"/>
      <c r="I299" s="40"/>
    </row>
    <row r="300" spans="1:9" x14ac:dyDescent="0.2">
      <c r="A300" s="40"/>
      <c r="B300" s="40"/>
      <c r="D300" s="40"/>
      <c r="E300" s="40"/>
      <c r="F300" s="40"/>
      <c r="I300" s="40"/>
    </row>
    <row r="301" spans="1:9" x14ac:dyDescent="0.2">
      <c r="A301" s="40"/>
      <c r="B301" s="40"/>
      <c r="D301" s="40"/>
      <c r="E301" s="40"/>
      <c r="F301" s="40"/>
      <c r="I301" s="40"/>
    </row>
    <row r="302" spans="1:9" x14ac:dyDescent="0.2">
      <c r="A302" s="40"/>
      <c r="B302" s="40"/>
      <c r="D302" s="40"/>
      <c r="E302" s="40"/>
      <c r="F302" s="40"/>
      <c r="I302" s="40"/>
    </row>
    <row r="303" spans="1:9" x14ac:dyDescent="0.2">
      <c r="A303" s="40"/>
      <c r="B303" s="40"/>
      <c r="D303" s="40"/>
      <c r="E303" s="40"/>
      <c r="F303" s="40"/>
      <c r="I303" s="40"/>
    </row>
    <row r="304" spans="1:9" x14ac:dyDescent="0.2">
      <c r="A304" s="40"/>
      <c r="B304" s="40"/>
      <c r="D304" s="40"/>
      <c r="E304" s="40"/>
      <c r="F304" s="40"/>
      <c r="I304" s="40"/>
    </row>
    <row r="305" spans="1:9" x14ac:dyDescent="0.2">
      <c r="A305" s="40"/>
      <c r="B305" s="40"/>
      <c r="D305" s="40"/>
      <c r="E305" s="40"/>
      <c r="F305" s="40"/>
      <c r="I305" s="40"/>
    </row>
    <row r="306" spans="1:9" x14ac:dyDescent="0.2">
      <c r="A306" s="40"/>
      <c r="B306" s="40"/>
      <c r="D306" s="40"/>
      <c r="E306" s="40"/>
      <c r="F306" s="40"/>
      <c r="I306" s="40"/>
    </row>
    <row r="307" spans="1:9" x14ac:dyDescent="0.2">
      <c r="A307" s="40"/>
      <c r="B307" s="40"/>
      <c r="D307" s="40"/>
      <c r="E307" s="40"/>
      <c r="F307" s="40"/>
      <c r="I307" s="40"/>
    </row>
    <row r="308" spans="1:9" x14ac:dyDescent="0.2">
      <c r="A308" s="40"/>
      <c r="B308" s="40"/>
      <c r="D308" s="40"/>
      <c r="E308" s="40"/>
      <c r="F308" s="40"/>
      <c r="I308" s="40"/>
    </row>
    <row r="309" spans="1:9" x14ac:dyDescent="0.2">
      <c r="A309" s="40"/>
      <c r="B309" s="40"/>
      <c r="D309" s="40"/>
      <c r="E309" s="40"/>
      <c r="F309" s="40"/>
      <c r="I309" s="40"/>
    </row>
    <row r="310" spans="1:9" x14ac:dyDescent="0.2">
      <c r="A310" s="40"/>
      <c r="B310" s="40"/>
      <c r="D310" s="40"/>
      <c r="E310" s="40"/>
      <c r="F310" s="40"/>
      <c r="I310" s="40"/>
    </row>
    <row r="311" spans="1:9" x14ac:dyDescent="0.2">
      <c r="A311" s="40"/>
      <c r="B311" s="40"/>
      <c r="D311" s="40"/>
      <c r="E311" s="40"/>
      <c r="F311" s="40"/>
      <c r="I311" s="40"/>
    </row>
    <row r="312" spans="1:9" x14ac:dyDescent="0.2">
      <c r="A312" s="40"/>
      <c r="B312" s="40"/>
      <c r="D312" s="40"/>
      <c r="E312" s="40"/>
      <c r="F312" s="40"/>
      <c r="I312" s="40"/>
    </row>
    <row r="313" spans="1:9" x14ac:dyDescent="0.2">
      <c r="A313" s="40"/>
      <c r="B313" s="40"/>
      <c r="D313" s="40"/>
      <c r="E313" s="40"/>
      <c r="F313" s="40"/>
      <c r="I313" s="40"/>
    </row>
    <row r="314" spans="1:9" x14ac:dyDescent="0.2">
      <c r="A314" s="40"/>
      <c r="B314" s="40"/>
      <c r="D314" s="40"/>
      <c r="E314" s="40"/>
      <c r="F314" s="40"/>
      <c r="I314" s="40"/>
    </row>
    <row r="315" spans="1:9" x14ac:dyDescent="0.2">
      <c r="A315" s="40"/>
      <c r="B315" s="40"/>
      <c r="D315" s="40"/>
      <c r="E315" s="40"/>
      <c r="F315" s="40"/>
      <c r="I315" s="40"/>
    </row>
    <row r="316" spans="1:9" x14ac:dyDescent="0.2">
      <c r="A316" s="40"/>
      <c r="B316" s="40"/>
      <c r="D316" s="40"/>
      <c r="E316" s="40"/>
      <c r="F316" s="40"/>
      <c r="I316" s="40"/>
    </row>
    <row r="317" spans="1:9" x14ac:dyDescent="0.2">
      <c r="A317" s="40"/>
      <c r="B317" s="40"/>
      <c r="D317" s="40"/>
      <c r="E317" s="40"/>
      <c r="F317" s="40"/>
      <c r="I317" s="40"/>
    </row>
    <row r="318" spans="1:9" x14ac:dyDescent="0.2">
      <c r="A318" s="40"/>
      <c r="B318" s="40"/>
      <c r="D318" s="40"/>
      <c r="E318" s="40"/>
      <c r="F318" s="40"/>
      <c r="I318" s="40"/>
    </row>
    <row r="319" spans="1:9" x14ac:dyDescent="0.2">
      <c r="A319" s="40"/>
      <c r="B319" s="40"/>
      <c r="D319" s="40"/>
      <c r="E319" s="40"/>
      <c r="F319" s="40"/>
      <c r="I319" s="40"/>
    </row>
    <row r="320" spans="1:9" x14ac:dyDescent="0.2">
      <c r="A320" s="40"/>
      <c r="B320" s="40"/>
      <c r="D320" s="40"/>
      <c r="E320" s="40"/>
      <c r="F320" s="40"/>
      <c r="I320" s="40"/>
    </row>
    <row r="321" spans="1:9" x14ac:dyDescent="0.2">
      <c r="A321" s="40"/>
      <c r="B321" s="40"/>
      <c r="D321" s="40"/>
      <c r="E321" s="40"/>
      <c r="F321" s="40"/>
      <c r="I321" s="40"/>
    </row>
    <row r="322" spans="1:9" x14ac:dyDescent="0.2">
      <c r="B322" s="195"/>
    </row>
  </sheetData>
  <autoFilter ref="A8:M45"/>
  <mergeCells count="5">
    <mergeCell ref="C7:D7"/>
    <mergeCell ref="B1:J1"/>
    <mergeCell ref="B2:J2"/>
    <mergeCell ref="B3:J3"/>
    <mergeCell ref="B4:J4"/>
  </mergeCells>
  <phoneticPr fontId="6" type="noConversion"/>
  <printOptions horizontalCentered="1"/>
  <pageMargins left="0.25" right="0.25" top="0.5" bottom="0.25" header="0.5" footer="0.5"/>
  <pageSetup scale="66" orientation="landscape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2"/>
  <sheetViews>
    <sheetView showGridLines="0" zoomScale="90" zoomScaleNormal="90" zoomScaleSheetLayoutView="90" workbookViewId="0">
      <pane ySplit="7" topLeftCell="A8" activePane="bottomLeft" state="frozen"/>
      <selection activeCell="A13" sqref="A13"/>
      <selection pane="bottomLeft" activeCell="H48" sqref="H48"/>
    </sheetView>
  </sheetViews>
  <sheetFormatPr defaultColWidth="8.625" defaultRowHeight="12.75" x14ac:dyDescent="0.2"/>
  <cols>
    <col min="1" max="1" width="2.375" style="18" customWidth="1"/>
    <col min="2" max="2" width="8.875" style="35" bestFit="1" customWidth="1"/>
    <col min="3" max="3" width="8.125" style="19" customWidth="1"/>
    <col min="4" max="4" width="37.125" style="19" customWidth="1"/>
    <col min="5" max="5" width="6.375" style="21" bestFit="1" customWidth="1"/>
    <col min="6" max="6" width="15.5" style="19" customWidth="1"/>
    <col min="7" max="7" width="11" style="19" customWidth="1"/>
    <col min="8" max="8" width="12.625" style="19" customWidth="1"/>
    <col min="9" max="9" width="2.125" style="34" customWidth="1"/>
    <col min="10" max="10" width="52.375" style="19" customWidth="1"/>
    <col min="11" max="11" width="8.625" style="36"/>
    <col min="12" max="16384" width="8.625" style="19"/>
  </cols>
  <sheetData>
    <row r="1" spans="1:11" s="15" customFormat="1" ht="15" x14ac:dyDescent="0.2">
      <c r="A1" s="97"/>
      <c r="B1" s="221" t="s">
        <v>38</v>
      </c>
      <c r="C1" s="221"/>
      <c r="D1" s="221"/>
      <c r="E1" s="221"/>
      <c r="F1" s="221"/>
      <c r="G1" s="221"/>
      <c r="H1" s="221"/>
      <c r="I1" s="221"/>
      <c r="J1" s="221"/>
    </row>
    <row r="2" spans="1:11" s="15" customFormat="1" ht="15" customHeight="1" x14ac:dyDescent="0.2">
      <c r="A2" s="97"/>
      <c r="B2" s="222" t="s">
        <v>69</v>
      </c>
      <c r="C2" s="222"/>
      <c r="D2" s="222"/>
      <c r="E2" s="222"/>
      <c r="F2" s="222"/>
      <c r="G2" s="222"/>
      <c r="H2" s="222"/>
      <c r="I2" s="222"/>
      <c r="J2" s="222"/>
    </row>
    <row r="3" spans="1:11" s="15" customFormat="1" x14ac:dyDescent="0.2">
      <c r="A3" s="97"/>
      <c r="B3" s="223" t="s">
        <v>70</v>
      </c>
      <c r="C3" s="223"/>
      <c r="D3" s="223"/>
      <c r="E3" s="223"/>
      <c r="F3" s="223"/>
      <c r="G3" s="223"/>
      <c r="H3" s="223"/>
      <c r="I3" s="223"/>
      <c r="J3" s="223"/>
    </row>
    <row r="4" spans="1:11" s="15" customFormat="1" x14ac:dyDescent="0.2">
      <c r="A4" s="97"/>
      <c r="B4" s="224" t="s">
        <v>85</v>
      </c>
      <c r="C4" s="224"/>
      <c r="D4" s="224"/>
      <c r="E4" s="224"/>
      <c r="F4" s="224"/>
      <c r="G4" s="224"/>
      <c r="H4" s="224"/>
      <c r="I4" s="224"/>
      <c r="J4" s="224"/>
    </row>
    <row r="5" spans="1:11" s="15" customFormat="1" ht="15" x14ac:dyDescent="0.2">
      <c r="A5" s="97"/>
      <c r="B5" s="98"/>
      <c r="C5" s="99"/>
      <c r="D5" s="99"/>
      <c r="E5" s="100"/>
      <c r="F5" s="101"/>
      <c r="G5" s="101"/>
      <c r="H5" s="101"/>
      <c r="I5" s="102"/>
      <c r="J5" s="101"/>
    </row>
    <row r="6" spans="1:11" s="15" customFormat="1" ht="12.75" customHeight="1" x14ac:dyDescent="0.2">
      <c r="A6" s="97"/>
      <c r="B6" s="103"/>
      <c r="C6" s="104"/>
      <c r="D6" s="104"/>
      <c r="E6" s="105"/>
      <c r="F6" s="101"/>
      <c r="G6" s="101"/>
      <c r="H6" s="101"/>
      <c r="I6" s="102"/>
      <c r="J6" s="101"/>
    </row>
    <row r="7" spans="1:11" s="16" customFormat="1" x14ac:dyDescent="0.2">
      <c r="A7" s="106"/>
      <c r="B7" s="107" t="s">
        <v>39</v>
      </c>
      <c r="C7" s="219" t="s">
        <v>40</v>
      </c>
      <c r="D7" s="220"/>
      <c r="E7" s="108" t="s">
        <v>41</v>
      </c>
      <c r="F7" s="107" t="s">
        <v>42</v>
      </c>
      <c r="G7" s="107" t="s">
        <v>43</v>
      </c>
      <c r="H7" s="107" t="s">
        <v>44</v>
      </c>
      <c r="I7" s="109" t="s">
        <v>45</v>
      </c>
      <c r="J7" s="107" t="s">
        <v>46</v>
      </c>
    </row>
    <row r="8" spans="1:11" s="17" customFormat="1" x14ac:dyDescent="0.2">
      <c r="A8" s="110"/>
      <c r="B8" s="111">
        <v>43466</v>
      </c>
      <c r="C8" s="112"/>
      <c r="D8" s="113" t="s">
        <v>47</v>
      </c>
      <c r="E8" s="114"/>
      <c r="F8" s="115"/>
      <c r="G8" s="116"/>
      <c r="H8" s="94">
        <v>85.59</v>
      </c>
      <c r="I8" s="117"/>
      <c r="J8" s="113"/>
    </row>
    <row r="9" spans="1:11" x14ac:dyDescent="0.2">
      <c r="A9" s="43" t="s">
        <v>54</v>
      </c>
      <c r="B9" s="44">
        <v>43535</v>
      </c>
      <c r="C9" s="45"/>
      <c r="D9" s="45" t="s">
        <v>25</v>
      </c>
      <c r="E9" s="46"/>
      <c r="F9" s="47">
        <v>0.05</v>
      </c>
      <c r="G9" s="47"/>
      <c r="H9" s="94">
        <f>H8+F9-G9</f>
        <v>85.64</v>
      </c>
      <c r="I9" s="42"/>
      <c r="J9" s="45"/>
      <c r="K9" s="19"/>
    </row>
    <row r="10" spans="1:11" x14ac:dyDescent="0.2">
      <c r="A10" s="43" t="s">
        <v>54</v>
      </c>
      <c r="B10" s="44"/>
      <c r="C10" s="45"/>
      <c r="D10" s="45"/>
      <c r="E10" s="46"/>
      <c r="F10" s="47"/>
      <c r="G10" s="47"/>
      <c r="H10" s="94">
        <f t="shared" ref="H10:H12" si="0">H9+F10-G10</f>
        <v>85.64</v>
      </c>
      <c r="I10" s="42"/>
      <c r="J10" s="45"/>
      <c r="K10" s="19"/>
    </row>
    <row r="11" spans="1:11" s="48" customFormat="1" x14ac:dyDescent="0.2">
      <c r="A11" s="43" t="s">
        <v>54</v>
      </c>
      <c r="B11" s="44"/>
      <c r="C11" s="45"/>
      <c r="D11" s="45"/>
      <c r="E11" s="46"/>
      <c r="F11" s="47"/>
      <c r="G11" s="47"/>
      <c r="H11" s="94">
        <f t="shared" si="0"/>
        <v>85.64</v>
      </c>
      <c r="I11" s="42"/>
      <c r="J11" s="45"/>
    </row>
    <row r="12" spans="1:11" s="48" customFormat="1" x14ac:dyDescent="0.2">
      <c r="A12" s="43" t="s">
        <v>54</v>
      </c>
      <c r="B12" s="44"/>
      <c r="C12" s="45"/>
      <c r="D12" s="45"/>
      <c r="E12" s="46"/>
      <c r="F12" s="47"/>
      <c r="G12" s="47"/>
      <c r="H12" s="94">
        <f t="shared" si="0"/>
        <v>85.64</v>
      </c>
      <c r="I12" s="42"/>
      <c r="J12" s="45"/>
    </row>
    <row r="13" spans="1:11" s="48" customFormat="1" x14ac:dyDescent="0.2">
      <c r="A13" s="43" t="s">
        <v>65</v>
      </c>
      <c r="B13" s="44"/>
      <c r="C13" s="45"/>
      <c r="D13" s="45"/>
      <c r="E13" s="46"/>
      <c r="F13" s="47"/>
      <c r="G13" s="47"/>
      <c r="H13" s="94">
        <f>H12+F13-G13</f>
        <v>85.64</v>
      </c>
      <c r="I13" s="42"/>
      <c r="J13" s="45"/>
    </row>
    <row r="14" spans="1:11" s="48" customFormat="1" x14ac:dyDescent="0.2">
      <c r="A14" s="43" t="s">
        <v>54</v>
      </c>
      <c r="B14" s="44"/>
      <c r="C14" s="45"/>
      <c r="D14" s="45"/>
      <c r="E14" s="46"/>
      <c r="F14" s="47"/>
      <c r="G14" s="47"/>
      <c r="H14" s="94">
        <f t="shared" ref="H14:H27" si="1">H13+F14-G14</f>
        <v>85.64</v>
      </c>
      <c r="I14" s="42"/>
      <c r="J14" s="45"/>
    </row>
    <row r="15" spans="1:11" s="48" customFormat="1" x14ac:dyDescent="0.2">
      <c r="A15" s="43" t="s">
        <v>54</v>
      </c>
      <c r="B15" s="44"/>
      <c r="C15" s="45"/>
      <c r="D15" s="45"/>
      <c r="E15" s="46"/>
      <c r="F15" s="47"/>
      <c r="G15" s="47"/>
      <c r="H15" s="94">
        <f t="shared" si="1"/>
        <v>85.64</v>
      </c>
      <c r="I15" s="42"/>
      <c r="J15" s="45"/>
    </row>
    <row r="16" spans="1:11" s="48" customFormat="1" x14ac:dyDescent="0.2">
      <c r="A16" s="43" t="s">
        <v>54</v>
      </c>
      <c r="B16" s="44"/>
      <c r="C16" s="45"/>
      <c r="D16" s="45"/>
      <c r="E16" s="46"/>
      <c r="F16" s="47"/>
      <c r="G16" s="47"/>
      <c r="H16" s="94">
        <f t="shared" si="1"/>
        <v>85.64</v>
      </c>
      <c r="I16" s="42"/>
      <c r="J16" s="45"/>
    </row>
    <row r="17" spans="1:11" s="48" customFormat="1" x14ac:dyDescent="0.2">
      <c r="A17" s="43" t="s">
        <v>54</v>
      </c>
      <c r="B17" s="44"/>
      <c r="C17" s="45"/>
      <c r="D17" s="45"/>
      <c r="E17" s="46"/>
      <c r="F17" s="47"/>
      <c r="G17" s="47"/>
      <c r="H17" s="94">
        <f t="shared" si="1"/>
        <v>85.64</v>
      </c>
      <c r="I17" s="42"/>
      <c r="J17" s="45"/>
    </row>
    <row r="18" spans="1:11" s="48" customFormat="1" x14ac:dyDescent="0.2">
      <c r="A18" s="43" t="s">
        <v>65</v>
      </c>
      <c r="B18" s="44"/>
      <c r="C18" s="45"/>
      <c r="D18" s="45"/>
      <c r="E18" s="46"/>
      <c r="F18" s="47"/>
      <c r="G18" s="47"/>
      <c r="H18" s="94">
        <f t="shared" si="1"/>
        <v>85.64</v>
      </c>
      <c r="I18" s="42"/>
      <c r="J18" s="45"/>
    </row>
    <row r="19" spans="1:11" s="48" customFormat="1" x14ac:dyDescent="0.2">
      <c r="A19" s="43" t="s">
        <v>54</v>
      </c>
      <c r="B19" s="44"/>
      <c r="C19" s="45"/>
      <c r="D19" s="45"/>
      <c r="E19" s="46"/>
      <c r="F19" s="47"/>
      <c r="G19" s="47"/>
      <c r="H19" s="94">
        <f t="shared" si="1"/>
        <v>85.64</v>
      </c>
      <c r="I19" s="42"/>
      <c r="J19" s="45"/>
    </row>
    <row r="20" spans="1:11" s="48" customFormat="1" x14ac:dyDescent="0.2">
      <c r="A20" s="43" t="s">
        <v>65</v>
      </c>
      <c r="B20" s="44"/>
      <c r="C20" s="45"/>
      <c r="D20" s="45"/>
      <c r="E20" s="46"/>
      <c r="F20" s="47"/>
      <c r="G20" s="47"/>
      <c r="H20" s="94">
        <f t="shared" si="1"/>
        <v>85.64</v>
      </c>
      <c r="I20" s="42"/>
      <c r="J20" s="45"/>
    </row>
    <row r="21" spans="1:11" s="48" customFormat="1" x14ac:dyDescent="0.2">
      <c r="A21" s="43" t="s">
        <v>54</v>
      </c>
      <c r="B21" s="44"/>
      <c r="C21" s="45"/>
      <c r="D21" s="45"/>
      <c r="E21" s="46"/>
      <c r="F21" s="47"/>
      <c r="G21" s="47"/>
      <c r="H21" s="94">
        <f t="shared" si="1"/>
        <v>85.64</v>
      </c>
      <c r="I21" s="42"/>
      <c r="J21" s="45"/>
    </row>
    <row r="22" spans="1:11" s="48" customFormat="1" x14ac:dyDescent="0.2">
      <c r="A22" s="43" t="s">
        <v>54</v>
      </c>
      <c r="B22" s="44"/>
      <c r="C22" s="45"/>
      <c r="D22" s="45"/>
      <c r="E22" s="46"/>
      <c r="F22" s="47"/>
      <c r="G22" s="47"/>
      <c r="H22" s="94">
        <f t="shared" si="1"/>
        <v>85.64</v>
      </c>
      <c r="I22" s="42"/>
      <c r="J22" s="45"/>
    </row>
    <row r="23" spans="1:11" s="48" customFormat="1" x14ac:dyDescent="0.2">
      <c r="A23" s="43" t="s">
        <v>54</v>
      </c>
      <c r="B23" s="44"/>
      <c r="C23" s="45"/>
      <c r="D23" s="45"/>
      <c r="E23" s="46"/>
      <c r="F23" s="47"/>
      <c r="G23" s="47"/>
      <c r="H23" s="94">
        <f t="shared" si="1"/>
        <v>85.64</v>
      </c>
      <c r="I23" s="42"/>
      <c r="J23" s="45"/>
    </row>
    <row r="24" spans="1:11" s="48" customFormat="1" x14ac:dyDescent="0.2">
      <c r="A24" s="43"/>
      <c r="B24" s="44"/>
      <c r="C24" s="45"/>
      <c r="D24" s="45"/>
      <c r="E24" s="46"/>
      <c r="F24" s="47"/>
      <c r="G24" s="47"/>
      <c r="H24" s="94">
        <f t="shared" si="1"/>
        <v>85.64</v>
      </c>
      <c r="I24" s="42"/>
      <c r="J24" s="45"/>
    </row>
    <row r="25" spans="1:11" s="48" customFormat="1" x14ac:dyDescent="0.2">
      <c r="A25" s="43"/>
      <c r="B25" s="44"/>
      <c r="C25" s="45"/>
      <c r="D25" s="45"/>
      <c r="E25" s="46"/>
      <c r="F25" s="47"/>
      <c r="G25" s="47"/>
      <c r="H25" s="94">
        <f t="shared" si="1"/>
        <v>85.64</v>
      </c>
      <c r="I25" s="42"/>
      <c r="J25" s="45"/>
    </row>
    <row r="26" spans="1:11" s="48" customFormat="1" x14ac:dyDescent="0.2">
      <c r="A26" s="43"/>
      <c r="B26" s="44"/>
      <c r="C26" s="45"/>
      <c r="D26" s="45"/>
      <c r="E26" s="46"/>
      <c r="F26" s="47"/>
      <c r="G26" s="47"/>
      <c r="H26" s="94">
        <f t="shared" si="1"/>
        <v>85.64</v>
      </c>
      <c r="I26" s="42"/>
      <c r="J26" s="45"/>
    </row>
    <row r="27" spans="1:11" s="48" customFormat="1" x14ac:dyDescent="0.2">
      <c r="A27" s="43"/>
      <c r="B27" s="44"/>
      <c r="C27" s="45"/>
      <c r="D27" s="45"/>
      <c r="E27" s="46"/>
      <c r="F27" s="47"/>
      <c r="G27" s="47"/>
      <c r="H27" s="94">
        <f t="shared" si="1"/>
        <v>85.64</v>
      </c>
      <c r="I27" s="42"/>
      <c r="J27" s="45"/>
    </row>
    <row r="28" spans="1:11" s="48" customFormat="1" x14ac:dyDescent="0.2">
      <c r="A28" s="43"/>
      <c r="B28" s="44"/>
      <c r="C28" s="45"/>
      <c r="D28" s="45"/>
      <c r="E28" s="46"/>
      <c r="F28" s="47"/>
      <c r="G28" s="47"/>
      <c r="H28" s="94"/>
      <c r="I28" s="42"/>
      <c r="J28" s="45"/>
    </row>
    <row r="29" spans="1:11" s="48" customFormat="1" x14ac:dyDescent="0.2">
      <c r="A29" s="43"/>
      <c r="C29" s="118"/>
      <c r="E29" s="119"/>
      <c r="F29" s="120"/>
      <c r="G29" s="120"/>
      <c r="H29" s="120"/>
      <c r="I29" s="121"/>
    </row>
    <row r="30" spans="1:11" x14ac:dyDescent="0.2">
      <c r="B30" s="19"/>
      <c r="C30" s="20"/>
      <c r="F30" s="22"/>
      <c r="G30" s="22"/>
      <c r="H30" s="22"/>
      <c r="I30" s="23"/>
      <c r="K30" s="19"/>
    </row>
    <row r="31" spans="1:11" s="25" customFormat="1" x14ac:dyDescent="0.2">
      <c r="A31" s="24" t="s">
        <v>80</v>
      </c>
      <c r="D31" s="26" t="s">
        <v>81</v>
      </c>
      <c r="E31" s="27"/>
      <c r="F31" s="28">
        <f>SUMIF($A$8:$A$10,"D",$F$8:$F$10)</f>
        <v>0</v>
      </c>
      <c r="G31" s="28">
        <f>-SUMIF($A$8:$A$10,"D",$G$8:$G$10)</f>
        <v>0</v>
      </c>
      <c r="H31" s="28"/>
      <c r="I31" s="29"/>
    </row>
    <row r="32" spans="1:11" s="25" customFormat="1" x14ac:dyDescent="0.2">
      <c r="A32" s="24" t="s">
        <v>50</v>
      </c>
      <c r="D32" s="26" t="s">
        <v>20</v>
      </c>
      <c r="E32" s="30"/>
      <c r="F32" s="28">
        <f>SUMIF($A$8:$A$10,"M",$F$8:$F$10)</f>
        <v>0</v>
      </c>
      <c r="G32" s="28">
        <f>-SUMIF($A$8:$A$10,"M",$G$8:$G$10)</f>
        <v>0</v>
      </c>
      <c r="H32" s="28"/>
      <c r="I32" s="29"/>
    </row>
    <row r="33" spans="1:11" s="25" customFormat="1" x14ac:dyDescent="0.2">
      <c r="A33" s="24" t="s">
        <v>51</v>
      </c>
      <c r="D33" s="26" t="s">
        <v>21</v>
      </c>
      <c r="E33" s="27"/>
      <c r="F33" s="28">
        <f>SUMIF($A$8:$A$10,"CI",$F$8:$F$10)</f>
        <v>0</v>
      </c>
      <c r="G33" s="28">
        <f>-SUMIF($A$8:$A$10,"CI",$G$8:$G$10)</f>
        <v>0</v>
      </c>
      <c r="H33" s="28"/>
      <c r="I33" s="29"/>
    </row>
    <row r="34" spans="1:11" s="25" customFormat="1" x14ac:dyDescent="0.2">
      <c r="A34" s="24" t="s">
        <v>86</v>
      </c>
      <c r="D34" s="26" t="s">
        <v>22</v>
      </c>
      <c r="E34" s="30"/>
      <c r="F34" s="28">
        <f>SUMIF($A$8:$A$10,"S",$F$8:$F$10)</f>
        <v>0</v>
      </c>
      <c r="G34" s="28">
        <f>-SUMIF($A$8:$A$10,"S",$G$8:$G$10)</f>
        <v>0</v>
      </c>
      <c r="H34" s="28"/>
      <c r="I34" s="29"/>
    </row>
    <row r="35" spans="1:11" s="25" customFormat="1" x14ac:dyDescent="0.2">
      <c r="A35" s="24" t="s">
        <v>54</v>
      </c>
      <c r="D35" s="26" t="s">
        <v>25</v>
      </c>
      <c r="E35" s="30"/>
      <c r="F35" s="28">
        <f>SUMIF($A$8:$A$29,"IE",$F$8:$F$29)</f>
        <v>0.05</v>
      </c>
      <c r="G35" s="28">
        <f>-SUMIF($A$8:$A$10,"IE",$G$8:$G$10)</f>
        <v>0</v>
      </c>
      <c r="H35" s="28"/>
      <c r="I35" s="29"/>
    </row>
    <row r="36" spans="1:11" s="25" customFormat="1" x14ac:dyDescent="0.2">
      <c r="A36" s="24" t="s">
        <v>55</v>
      </c>
      <c r="D36" s="26" t="s">
        <v>56</v>
      </c>
      <c r="E36" s="30"/>
      <c r="F36" s="28">
        <f>SUMIF($A$8:$A$10,"I",$F$8:$F$10)</f>
        <v>0</v>
      </c>
      <c r="G36" s="28">
        <f>-SUMIF($A$8:$A$10,"I",$G$8:$G$10)</f>
        <v>0</v>
      </c>
      <c r="H36" s="28"/>
      <c r="I36" s="29"/>
    </row>
    <row r="37" spans="1:11" s="25" customFormat="1" x14ac:dyDescent="0.2">
      <c r="A37" s="24"/>
      <c r="D37" s="31"/>
      <c r="E37" s="30"/>
      <c r="F37" s="28"/>
      <c r="G37" s="28"/>
      <c r="I37" s="29"/>
      <c r="K37" s="32"/>
    </row>
    <row r="38" spans="1:11" s="25" customFormat="1" x14ac:dyDescent="0.2">
      <c r="A38" s="24" t="s">
        <v>59</v>
      </c>
      <c r="D38" s="26" t="s">
        <v>60</v>
      </c>
      <c r="E38" s="27"/>
      <c r="F38" s="28">
        <f>SUMIF($A$8:$A$10,"C",$F$8:$F$10)</f>
        <v>0</v>
      </c>
      <c r="G38" s="28">
        <f>-SUMIF($A$8:$A$10,"C",$G$8:$G$10)</f>
        <v>0</v>
      </c>
      <c r="H38" s="28"/>
      <c r="I38" s="29"/>
    </row>
    <row r="39" spans="1:11" s="25" customFormat="1" x14ac:dyDescent="0.2">
      <c r="A39" s="24" t="s">
        <v>61</v>
      </c>
      <c r="D39" s="26" t="s">
        <v>62</v>
      </c>
      <c r="E39" s="27"/>
      <c r="F39" s="28">
        <f>SUMIF($A$8:$A$10,"W",$F$8:$F$10)</f>
        <v>0</v>
      </c>
      <c r="G39" s="28">
        <f>-SUMIF($A$8:$A$10,"W",$G$8:$G$10)</f>
        <v>0</v>
      </c>
      <c r="H39" s="28"/>
      <c r="I39" s="29"/>
    </row>
    <row r="40" spans="1:11" s="25" customFormat="1" x14ac:dyDescent="0.2">
      <c r="A40" s="24" t="s">
        <v>84</v>
      </c>
      <c r="D40" s="26" t="s">
        <v>33</v>
      </c>
      <c r="E40" s="27"/>
      <c r="F40" s="28">
        <f>SUMIF($A$8:$A$10,"F",$F$8:$F$10)</f>
        <v>0</v>
      </c>
      <c r="G40" s="28">
        <f>-SUMIF($A$8:$A$10,"F",$G$8:$G$10)</f>
        <v>0</v>
      </c>
      <c r="H40" s="28"/>
      <c r="I40" s="29"/>
    </row>
    <row r="41" spans="1:11" s="25" customFormat="1" x14ac:dyDescent="0.2">
      <c r="A41" s="24" t="s">
        <v>63</v>
      </c>
      <c r="D41" s="26" t="s">
        <v>64</v>
      </c>
      <c r="E41" s="30"/>
      <c r="F41" s="28">
        <f>SUMIF($A$8:$A$10,"B",$F$8:$F$10)</f>
        <v>0</v>
      </c>
      <c r="G41" s="28">
        <f>-SUMIF($A$8:$A$10,"B",$G$8:$G$10)</f>
        <v>0</v>
      </c>
      <c r="H41" s="28"/>
      <c r="I41" s="29"/>
    </row>
    <row r="42" spans="1:11" s="25" customFormat="1" x14ac:dyDescent="0.2">
      <c r="A42" s="24" t="s">
        <v>65</v>
      </c>
      <c r="D42" s="26" t="s">
        <v>66</v>
      </c>
      <c r="E42" s="30"/>
      <c r="F42" s="28">
        <f>SUMIF($A$8:$A$26,"T",$F$8:$F$26)</f>
        <v>0</v>
      </c>
      <c r="G42" s="28">
        <f>-SUMIF($A$8:$A$26,"T",$G$8:$G$26)</f>
        <v>0</v>
      </c>
      <c r="H42" s="28"/>
      <c r="I42" s="29"/>
    </row>
    <row r="43" spans="1:11" s="25" customFormat="1" ht="3" customHeight="1" x14ac:dyDescent="0.2">
      <c r="A43" s="24"/>
      <c r="C43" s="26"/>
      <c r="E43" s="30"/>
      <c r="F43" s="28">
        <f>SUMIF($A$8:$A$10,"B",$F$8:$F$10)</f>
        <v>0</v>
      </c>
      <c r="G43" s="28">
        <f>-SUMIF($A$8:$A$10,"B",$G$8:$G$10)</f>
        <v>0</v>
      </c>
      <c r="H43" s="28"/>
      <c r="I43" s="29"/>
    </row>
    <row r="44" spans="1:11" s="25" customFormat="1" ht="13.5" thickBot="1" x14ac:dyDescent="0.25">
      <c r="A44" s="24"/>
      <c r="C44" s="26"/>
      <c r="E44" s="30"/>
      <c r="F44" s="33">
        <f>SUM(F31:F42)</f>
        <v>0.05</v>
      </c>
      <c r="G44" s="33">
        <f>SUM(G31:G42)</f>
        <v>0</v>
      </c>
      <c r="H44" s="28"/>
      <c r="I44" s="29"/>
    </row>
    <row r="45" spans="1:11" ht="13.5" thickTop="1" x14ac:dyDescent="0.2">
      <c r="B45" s="19"/>
      <c r="C45" s="20"/>
      <c r="F45" s="22">
        <f>F44-SUM(F8:F29)</f>
        <v>0</v>
      </c>
      <c r="G45" s="22"/>
      <c r="H45" s="22"/>
      <c r="I45" s="23"/>
      <c r="K45" s="19"/>
    </row>
    <row r="46" spans="1:11" x14ac:dyDescent="0.2">
      <c r="B46" s="20"/>
      <c r="K46" s="19"/>
    </row>
    <row r="47" spans="1:11" x14ac:dyDescent="0.2">
      <c r="B47" s="20"/>
      <c r="K47" s="19"/>
    </row>
    <row r="48" spans="1:11" x14ac:dyDescent="0.2">
      <c r="B48" s="20"/>
      <c r="K48" s="19"/>
    </row>
    <row r="49" spans="1:11" x14ac:dyDescent="0.2">
      <c r="B49" s="20"/>
      <c r="K49" s="19"/>
    </row>
    <row r="50" spans="1:11" x14ac:dyDescent="0.2">
      <c r="B50" s="20"/>
      <c r="K50" s="19"/>
    </row>
    <row r="51" spans="1:11" x14ac:dyDescent="0.2">
      <c r="A51" s="19"/>
      <c r="B51" s="20"/>
      <c r="K51" s="19"/>
    </row>
    <row r="52" spans="1:11" x14ac:dyDescent="0.2">
      <c r="A52" s="19"/>
      <c r="B52" s="20"/>
      <c r="K52" s="19"/>
    </row>
    <row r="53" spans="1:11" x14ac:dyDescent="0.2">
      <c r="A53" s="19"/>
      <c r="B53" s="20"/>
      <c r="K53" s="19"/>
    </row>
    <row r="54" spans="1:11" x14ac:dyDescent="0.2">
      <c r="A54" s="19"/>
      <c r="B54" s="20"/>
      <c r="K54" s="19"/>
    </row>
    <row r="55" spans="1:11" x14ac:dyDescent="0.2">
      <c r="A55" s="19"/>
      <c r="B55" s="20"/>
      <c r="K55" s="19"/>
    </row>
    <row r="56" spans="1:11" x14ac:dyDescent="0.2">
      <c r="A56" s="19"/>
      <c r="B56" s="20"/>
      <c r="K56" s="19"/>
    </row>
    <row r="57" spans="1:11" x14ac:dyDescent="0.2">
      <c r="A57" s="19"/>
      <c r="B57" s="20"/>
      <c r="K57" s="19"/>
    </row>
    <row r="58" spans="1:11" x14ac:dyDescent="0.2">
      <c r="A58" s="19"/>
      <c r="B58" s="20"/>
      <c r="K58" s="19"/>
    </row>
    <row r="59" spans="1:11" x14ac:dyDescent="0.2">
      <c r="A59" s="19"/>
      <c r="B59" s="20"/>
      <c r="K59" s="19"/>
    </row>
    <row r="60" spans="1:11" x14ac:dyDescent="0.2">
      <c r="A60" s="19"/>
      <c r="B60" s="20"/>
      <c r="K60" s="19"/>
    </row>
    <row r="61" spans="1:11" x14ac:dyDescent="0.2">
      <c r="A61" s="19"/>
      <c r="B61" s="20"/>
      <c r="K61" s="19"/>
    </row>
    <row r="62" spans="1:11" x14ac:dyDescent="0.2">
      <c r="A62" s="19"/>
      <c r="B62" s="20"/>
      <c r="K62" s="19"/>
    </row>
    <row r="63" spans="1:11" x14ac:dyDescent="0.2">
      <c r="A63" s="19"/>
      <c r="B63" s="20"/>
      <c r="K63" s="19"/>
    </row>
    <row r="64" spans="1:11" x14ac:dyDescent="0.2">
      <c r="A64" s="19"/>
      <c r="B64" s="20"/>
      <c r="K64" s="19"/>
    </row>
    <row r="65" spans="1:11" x14ac:dyDescent="0.2">
      <c r="A65" s="19"/>
      <c r="B65" s="20"/>
      <c r="K65" s="19"/>
    </row>
    <row r="66" spans="1:11" x14ac:dyDescent="0.2">
      <c r="A66" s="19"/>
      <c r="B66" s="20"/>
      <c r="K66" s="19"/>
    </row>
    <row r="67" spans="1:11" x14ac:dyDescent="0.2">
      <c r="A67" s="19"/>
      <c r="B67" s="20"/>
      <c r="K67" s="19"/>
    </row>
    <row r="68" spans="1:11" x14ac:dyDescent="0.2">
      <c r="A68" s="19"/>
      <c r="B68" s="20"/>
      <c r="K68" s="19"/>
    </row>
    <row r="69" spans="1:11" x14ac:dyDescent="0.2">
      <c r="A69" s="19"/>
      <c r="B69" s="20"/>
      <c r="K69" s="19"/>
    </row>
    <row r="70" spans="1:11" x14ac:dyDescent="0.2">
      <c r="A70" s="19"/>
      <c r="B70" s="20"/>
      <c r="K70" s="19"/>
    </row>
    <row r="71" spans="1:11" x14ac:dyDescent="0.2">
      <c r="A71" s="19"/>
      <c r="B71" s="20"/>
      <c r="K71" s="19"/>
    </row>
    <row r="72" spans="1:11" x14ac:dyDescent="0.2">
      <c r="A72" s="19"/>
      <c r="B72" s="20"/>
      <c r="K72" s="19"/>
    </row>
    <row r="73" spans="1:11" x14ac:dyDescent="0.2">
      <c r="A73" s="19"/>
      <c r="B73" s="20"/>
      <c r="K73" s="19"/>
    </row>
    <row r="74" spans="1:11" x14ac:dyDescent="0.2">
      <c r="A74" s="19"/>
      <c r="B74" s="20"/>
      <c r="K74" s="19"/>
    </row>
    <row r="75" spans="1:11" x14ac:dyDescent="0.2">
      <c r="A75" s="19"/>
      <c r="B75" s="20"/>
      <c r="K75" s="19"/>
    </row>
    <row r="76" spans="1:11" x14ac:dyDescent="0.2">
      <c r="A76" s="19"/>
      <c r="B76" s="20"/>
      <c r="K76" s="19"/>
    </row>
    <row r="77" spans="1:11" x14ac:dyDescent="0.2">
      <c r="A77" s="19"/>
      <c r="B77" s="20"/>
      <c r="K77" s="19"/>
    </row>
    <row r="78" spans="1:11" x14ac:dyDescent="0.2">
      <c r="A78" s="19"/>
      <c r="B78" s="20"/>
      <c r="K78" s="19"/>
    </row>
    <row r="79" spans="1:11" x14ac:dyDescent="0.2">
      <c r="A79" s="19"/>
      <c r="B79" s="20"/>
      <c r="K79" s="19"/>
    </row>
    <row r="80" spans="1:11" x14ac:dyDescent="0.2">
      <c r="A80" s="19"/>
      <c r="B80" s="20"/>
      <c r="K80" s="19"/>
    </row>
    <row r="81" spans="1:11" x14ac:dyDescent="0.2">
      <c r="A81" s="19"/>
      <c r="B81" s="20"/>
      <c r="K81" s="19"/>
    </row>
    <row r="82" spans="1:11" x14ac:dyDescent="0.2">
      <c r="A82" s="19"/>
      <c r="B82" s="20"/>
      <c r="K82" s="19"/>
    </row>
    <row r="83" spans="1:11" x14ac:dyDescent="0.2">
      <c r="A83" s="19"/>
      <c r="B83" s="20"/>
      <c r="K83" s="19"/>
    </row>
    <row r="84" spans="1:11" x14ac:dyDescent="0.2">
      <c r="A84" s="19"/>
      <c r="B84" s="20"/>
      <c r="K84" s="19"/>
    </row>
    <row r="85" spans="1:11" x14ac:dyDescent="0.2">
      <c r="A85" s="19"/>
      <c r="B85" s="20"/>
      <c r="K85" s="19"/>
    </row>
    <row r="86" spans="1:11" x14ac:dyDescent="0.2">
      <c r="A86" s="19"/>
      <c r="B86" s="20"/>
      <c r="K86" s="19"/>
    </row>
    <row r="87" spans="1:11" x14ac:dyDescent="0.2">
      <c r="A87" s="19"/>
      <c r="B87" s="20"/>
      <c r="K87" s="19"/>
    </row>
    <row r="88" spans="1:11" x14ac:dyDescent="0.2">
      <c r="A88" s="19"/>
      <c r="B88" s="20"/>
      <c r="K88" s="19"/>
    </row>
    <row r="89" spans="1:11" x14ac:dyDescent="0.2">
      <c r="A89" s="19"/>
      <c r="B89" s="20"/>
      <c r="K89" s="19"/>
    </row>
    <row r="90" spans="1:11" x14ac:dyDescent="0.2">
      <c r="A90" s="19"/>
      <c r="B90" s="20"/>
      <c r="K90" s="19"/>
    </row>
    <row r="91" spans="1:11" x14ac:dyDescent="0.2">
      <c r="A91" s="19"/>
      <c r="B91" s="20"/>
      <c r="K91" s="19"/>
    </row>
    <row r="92" spans="1:11" x14ac:dyDescent="0.2">
      <c r="A92" s="19"/>
      <c r="B92" s="20"/>
      <c r="K92" s="19"/>
    </row>
    <row r="93" spans="1:11" x14ac:dyDescent="0.2">
      <c r="A93" s="19"/>
      <c r="B93" s="20"/>
      <c r="K93" s="19"/>
    </row>
    <row r="94" spans="1:11" x14ac:dyDescent="0.2">
      <c r="A94" s="19"/>
      <c r="B94" s="20"/>
      <c r="K94" s="19"/>
    </row>
    <row r="95" spans="1:11" x14ac:dyDescent="0.2">
      <c r="A95" s="19"/>
      <c r="B95" s="20"/>
      <c r="K95" s="19"/>
    </row>
    <row r="96" spans="1:11" x14ac:dyDescent="0.2">
      <c r="A96" s="19"/>
      <c r="B96" s="20"/>
      <c r="K96" s="19"/>
    </row>
    <row r="97" spans="1:11" x14ac:dyDescent="0.2">
      <c r="A97" s="19"/>
      <c r="B97" s="20"/>
      <c r="K97" s="19"/>
    </row>
    <row r="98" spans="1:11" x14ac:dyDescent="0.2">
      <c r="A98" s="19"/>
      <c r="B98" s="20"/>
      <c r="K98" s="19"/>
    </row>
    <row r="99" spans="1:11" x14ac:dyDescent="0.2">
      <c r="A99" s="19"/>
      <c r="B99" s="20"/>
      <c r="K99" s="19"/>
    </row>
    <row r="100" spans="1:11" x14ac:dyDescent="0.2">
      <c r="A100" s="19"/>
      <c r="B100" s="20"/>
      <c r="K100" s="19"/>
    </row>
    <row r="101" spans="1:11" x14ac:dyDescent="0.2">
      <c r="A101" s="19"/>
      <c r="B101" s="20"/>
      <c r="K101" s="19"/>
    </row>
    <row r="102" spans="1:11" x14ac:dyDescent="0.2">
      <c r="A102" s="19"/>
      <c r="B102" s="20"/>
      <c r="K102" s="19"/>
    </row>
    <row r="103" spans="1:11" x14ac:dyDescent="0.2">
      <c r="A103" s="19"/>
      <c r="B103" s="20"/>
      <c r="K103" s="19"/>
    </row>
    <row r="104" spans="1:11" x14ac:dyDescent="0.2">
      <c r="A104" s="19"/>
      <c r="B104" s="20"/>
      <c r="K104" s="19"/>
    </row>
    <row r="105" spans="1:11" x14ac:dyDescent="0.2">
      <c r="A105" s="19"/>
      <c r="B105" s="20"/>
      <c r="K105" s="19"/>
    </row>
    <row r="106" spans="1:11" x14ac:dyDescent="0.2">
      <c r="A106" s="19"/>
      <c r="B106" s="20"/>
      <c r="K106" s="19"/>
    </row>
    <row r="107" spans="1:11" x14ac:dyDescent="0.2">
      <c r="A107" s="19"/>
      <c r="B107" s="20"/>
      <c r="K107" s="19"/>
    </row>
    <row r="108" spans="1:11" x14ac:dyDescent="0.2">
      <c r="A108" s="19"/>
      <c r="B108" s="20"/>
      <c r="K108" s="19"/>
    </row>
    <row r="109" spans="1:11" x14ac:dyDescent="0.2">
      <c r="A109" s="19"/>
      <c r="B109" s="20"/>
      <c r="K109" s="19"/>
    </row>
    <row r="110" spans="1:11" x14ac:dyDescent="0.2">
      <c r="A110" s="19"/>
      <c r="B110" s="20"/>
      <c r="K110" s="19"/>
    </row>
    <row r="111" spans="1:11" x14ac:dyDescent="0.2">
      <c r="A111" s="19"/>
      <c r="B111" s="20"/>
      <c r="K111" s="19"/>
    </row>
    <row r="112" spans="1:11" x14ac:dyDescent="0.2">
      <c r="A112" s="19"/>
      <c r="B112" s="20"/>
      <c r="K112" s="19"/>
    </row>
    <row r="113" spans="1:11" x14ac:dyDescent="0.2">
      <c r="A113" s="19"/>
      <c r="B113" s="20"/>
      <c r="K113" s="19"/>
    </row>
    <row r="114" spans="1:11" x14ac:dyDescent="0.2">
      <c r="A114" s="19"/>
      <c r="B114" s="20"/>
      <c r="K114" s="19"/>
    </row>
    <row r="115" spans="1:11" x14ac:dyDescent="0.2">
      <c r="A115" s="19"/>
      <c r="B115" s="20"/>
      <c r="K115" s="19"/>
    </row>
    <row r="116" spans="1:11" x14ac:dyDescent="0.2">
      <c r="A116" s="19"/>
      <c r="B116" s="20"/>
      <c r="K116" s="19"/>
    </row>
    <row r="117" spans="1:11" x14ac:dyDescent="0.2">
      <c r="A117" s="19"/>
      <c r="B117" s="20"/>
      <c r="K117" s="19"/>
    </row>
    <row r="118" spans="1:11" x14ac:dyDescent="0.2">
      <c r="A118" s="19"/>
      <c r="B118" s="20"/>
      <c r="K118" s="19"/>
    </row>
    <row r="119" spans="1:11" x14ac:dyDescent="0.2">
      <c r="A119" s="19"/>
      <c r="B119" s="20"/>
      <c r="K119" s="19"/>
    </row>
    <row r="120" spans="1:11" x14ac:dyDescent="0.2">
      <c r="A120" s="19"/>
      <c r="B120" s="20"/>
      <c r="K120" s="19"/>
    </row>
    <row r="121" spans="1:11" x14ac:dyDescent="0.2">
      <c r="A121" s="19"/>
      <c r="B121" s="20"/>
      <c r="K121" s="19"/>
    </row>
    <row r="122" spans="1:11" x14ac:dyDescent="0.2">
      <c r="A122" s="19"/>
      <c r="B122" s="20"/>
      <c r="K122" s="19"/>
    </row>
    <row r="123" spans="1:11" x14ac:dyDescent="0.2">
      <c r="A123" s="19"/>
      <c r="B123" s="20"/>
      <c r="K123" s="19"/>
    </row>
    <row r="124" spans="1:11" x14ac:dyDescent="0.2">
      <c r="A124" s="19"/>
      <c r="B124" s="20"/>
      <c r="K124" s="19"/>
    </row>
    <row r="125" spans="1:11" x14ac:dyDescent="0.2">
      <c r="A125" s="19"/>
      <c r="B125" s="20"/>
      <c r="K125" s="19"/>
    </row>
    <row r="126" spans="1:11" x14ac:dyDescent="0.2">
      <c r="A126" s="19"/>
      <c r="B126" s="20"/>
      <c r="K126" s="19"/>
    </row>
    <row r="127" spans="1:11" x14ac:dyDescent="0.2">
      <c r="A127" s="19"/>
      <c r="B127" s="20"/>
      <c r="K127" s="19"/>
    </row>
    <row r="128" spans="1:11" x14ac:dyDescent="0.2">
      <c r="A128" s="19"/>
      <c r="B128" s="20"/>
      <c r="K128" s="19"/>
    </row>
    <row r="129" spans="1:11" x14ac:dyDescent="0.2">
      <c r="A129" s="19"/>
      <c r="B129" s="20"/>
      <c r="K129" s="19"/>
    </row>
    <row r="130" spans="1:11" x14ac:dyDescent="0.2">
      <c r="A130" s="19"/>
      <c r="B130" s="20"/>
      <c r="K130" s="19"/>
    </row>
    <row r="131" spans="1:11" x14ac:dyDescent="0.2">
      <c r="A131" s="19"/>
      <c r="B131" s="20"/>
      <c r="K131" s="19"/>
    </row>
    <row r="132" spans="1:11" x14ac:dyDescent="0.2">
      <c r="A132" s="19"/>
      <c r="B132" s="20"/>
      <c r="K132" s="19"/>
    </row>
    <row r="133" spans="1:11" x14ac:dyDescent="0.2">
      <c r="A133" s="19"/>
      <c r="B133" s="20"/>
      <c r="K133" s="19"/>
    </row>
    <row r="134" spans="1:11" x14ac:dyDescent="0.2">
      <c r="A134" s="19"/>
      <c r="B134" s="20"/>
      <c r="K134" s="19"/>
    </row>
    <row r="135" spans="1:11" x14ac:dyDescent="0.2">
      <c r="A135" s="19"/>
      <c r="B135" s="20"/>
      <c r="K135" s="19"/>
    </row>
    <row r="136" spans="1:11" x14ac:dyDescent="0.2">
      <c r="A136" s="19"/>
      <c r="B136" s="20"/>
      <c r="K136" s="19"/>
    </row>
    <row r="137" spans="1:11" x14ac:dyDescent="0.2">
      <c r="A137" s="19"/>
      <c r="B137" s="20"/>
      <c r="K137" s="19"/>
    </row>
    <row r="138" spans="1:11" x14ac:dyDescent="0.2">
      <c r="A138" s="19"/>
      <c r="B138" s="20"/>
      <c r="K138" s="19"/>
    </row>
    <row r="139" spans="1:11" x14ac:dyDescent="0.2">
      <c r="A139" s="19"/>
      <c r="B139" s="20"/>
      <c r="K139" s="19"/>
    </row>
    <row r="140" spans="1:11" x14ac:dyDescent="0.2">
      <c r="A140" s="19"/>
      <c r="B140" s="20"/>
      <c r="K140" s="19"/>
    </row>
    <row r="141" spans="1:11" x14ac:dyDescent="0.2">
      <c r="A141" s="19"/>
      <c r="B141" s="20"/>
      <c r="K141" s="19"/>
    </row>
    <row r="142" spans="1:11" x14ac:dyDescent="0.2">
      <c r="A142" s="19"/>
      <c r="B142" s="20"/>
      <c r="K142" s="19"/>
    </row>
    <row r="143" spans="1:11" x14ac:dyDescent="0.2">
      <c r="A143" s="19"/>
      <c r="B143" s="20"/>
      <c r="K143" s="19"/>
    </row>
    <row r="144" spans="1:11" x14ac:dyDescent="0.2">
      <c r="A144" s="19"/>
      <c r="B144" s="20"/>
      <c r="K144" s="19"/>
    </row>
    <row r="145" spans="1:11" x14ac:dyDescent="0.2">
      <c r="A145" s="19"/>
      <c r="B145" s="20"/>
      <c r="K145" s="19"/>
    </row>
    <row r="146" spans="1:11" x14ac:dyDescent="0.2">
      <c r="A146" s="19"/>
      <c r="B146" s="20"/>
      <c r="K146" s="19"/>
    </row>
    <row r="147" spans="1:11" x14ac:dyDescent="0.2">
      <c r="A147" s="19"/>
      <c r="B147" s="20"/>
      <c r="K147" s="19"/>
    </row>
    <row r="148" spans="1:11" x14ac:dyDescent="0.2">
      <c r="A148" s="19"/>
      <c r="B148" s="20"/>
      <c r="K148" s="19"/>
    </row>
    <row r="149" spans="1:11" x14ac:dyDescent="0.2">
      <c r="A149" s="19"/>
      <c r="B149" s="20"/>
      <c r="K149" s="19"/>
    </row>
    <row r="150" spans="1:11" x14ac:dyDescent="0.2">
      <c r="A150" s="19"/>
      <c r="B150" s="20"/>
      <c r="K150" s="19"/>
    </row>
    <row r="151" spans="1:11" x14ac:dyDescent="0.2">
      <c r="A151" s="19"/>
      <c r="B151" s="20"/>
      <c r="K151" s="19"/>
    </row>
    <row r="152" spans="1:11" x14ac:dyDescent="0.2">
      <c r="A152" s="19"/>
      <c r="B152" s="20"/>
      <c r="K152" s="19"/>
    </row>
    <row r="153" spans="1:11" x14ac:dyDescent="0.2">
      <c r="A153" s="19"/>
      <c r="B153" s="20"/>
      <c r="K153" s="19"/>
    </row>
    <row r="154" spans="1:11" x14ac:dyDescent="0.2">
      <c r="A154" s="19"/>
      <c r="B154" s="20"/>
      <c r="K154" s="19"/>
    </row>
    <row r="155" spans="1:11" x14ac:dyDescent="0.2">
      <c r="A155" s="19"/>
      <c r="B155" s="20"/>
      <c r="K155" s="19"/>
    </row>
    <row r="156" spans="1:11" x14ac:dyDescent="0.2">
      <c r="A156" s="19"/>
      <c r="B156" s="20"/>
      <c r="K156" s="19"/>
    </row>
    <row r="157" spans="1:11" x14ac:dyDescent="0.2">
      <c r="A157" s="19"/>
      <c r="B157" s="20"/>
      <c r="K157" s="19"/>
    </row>
    <row r="158" spans="1:11" x14ac:dyDescent="0.2">
      <c r="A158" s="19"/>
      <c r="B158" s="20"/>
      <c r="K158" s="19"/>
    </row>
    <row r="159" spans="1:11" x14ac:dyDescent="0.2">
      <c r="A159" s="19"/>
      <c r="B159" s="20"/>
      <c r="K159" s="19"/>
    </row>
    <row r="160" spans="1:11" x14ac:dyDescent="0.2">
      <c r="A160" s="19"/>
      <c r="B160" s="20"/>
      <c r="K160" s="19"/>
    </row>
    <row r="161" spans="1:11" x14ac:dyDescent="0.2">
      <c r="A161" s="19"/>
      <c r="B161" s="20"/>
      <c r="K161" s="19"/>
    </row>
    <row r="162" spans="1:11" x14ac:dyDescent="0.2">
      <c r="A162" s="19"/>
      <c r="B162" s="20"/>
      <c r="K162" s="19"/>
    </row>
    <row r="163" spans="1:11" x14ac:dyDescent="0.2">
      <c r="A163" s="19"/>
      <c r="B163" s="20"/>
      <c r="K163" s="19"/>
    </row>
    <row r="164" spans="1:11" x14ac:dyDescent="0.2">
      <c r="A164" s="19"/>
      <c r="B164" s="20"/>
      <c r="K164" s="19"/>
    </row>
    <row r="165" spans="1:11" x14ac:dyDescent="0.2">
      <c r="A165" s="19"/>
      <c r="B165" s="20"/>
      <c r="K165" s="19"/>
    </row>
    <row r="166" spans="1:11" x14ac:dyDescent="0.2">
      <c r="A166" s="19"/>
      <c r="B166" s="20"/>
      <c r="K166" s="19"/>
    </row>
    <row r="167" spans="1:11" x14ac:dyDescent="0.2">
      <c r="A167" s="19"/>
      <c r="B167" s="20"/>
      <c r="K167" s="19"/>
    </row>
    <row r="168" spans="1:11" x14ac:dyDescent="0.2">
      <c r="A168" s="19"/>
      <c r="B168" s="20"/>
      <c r="K168" s="19"/>
    </row>
    <row r="169" spans="1:11" x14ac:dyDescent="0.2">
      <c r="A169" s="19"/>
      <c r="B169" s="20"/>
      <c r="K169" s="19"/>
    </row>
    <row r="170" spans="1:11" x14ac:dyDescent="0.2">
      <c r="A170" s="19"/>
      <c r="B170" s="20"/>
      <c r="K170" s="19"/>
    </row>
    <row r="171" spans="1:11" x14ac:dyDescent="0.2">
      <c r="A171" s="19"/>
      <c r="B171" s="20"/>
      <c r="K171" s="19"/>
    </row>
    <row r="172" spans="1:11" x14ac:dyDescent="0.2">
      <c r="A172" s="19"/>
      <c r="B172" s="20"/>
      <c r="K172" s="19"/>
    </row>
    <row r="173" spans="1:11" x14ac:dyDescent="0.2">
      <c r="A173" s="19"/>
      <c r="B173" s="20"/>
      <c r="K173" s="19"/>
    </row>
    <row r="174" spans="1:11" x14ac:dyDescent="0.2">
      <c r="A174" s="19"/>
      <c r="B174" s="20"/>
      <c r="K174" s="19"/>
    </row>
    <row r="175" spans="1:11" x14ac:dyDescent="0.2">
      <c r="A175" s="19"/>
      <c r="B175" s="20"/>
      <c r="K175" s="19"/>
    </row>
    <row r="176" spans="1:11" x14ac:dyDescent="0.2">
      <c r="A176" s="19"/>
      <c r="B176" s="20"/>
      <c r="K176" s="19"/>
    </row>
    <row r="177" spans="1:11" x14ac:dyDescent="0.2">
      <c r="A177" s="19"/>
      <c r="B177" s="20"/>
      <c r="K177" s="19"/>
    </row>
    <row r="178" spans="1:11" x14ac:dyDescent="0.2">
      <c r="A178" s="19"/>
      <c r="B178" s="20"/>
      <c r="K178" s="19"/>
    </row>
    <row r="179" spans="1:11" x14ac:dyDescent="0.2">
      <c r="A179" s="19"/>
      <c r="B179" s="20"/>
      <c r="K179" s="19"/>
    </row>
    <row r="180" spans="1:11" x14ac:dyDescent="0.2">
      <c r="A180" s="19"/>
      <c r="B180" s="20"/>
      <c r="K180" s="19"/>
    </row>
    <row r="181" spans="1:11" x14ac:dyDescent="0.2">
      <c r="A181" s="19"/>
      <c r="B181" s="20"/>
      <c r="K181" s="19"/>
    </row>
    <row r="182" spans="1:11" x14ac:dyDescent="0.2">
      <c r="A182" s="19"/>
      <c r="B182" s="20"/>
      <c r="K182" s="19"/>
    </row>
    <row r="183" spans="1:11" x14ac:dyDescent="0.2">
      <c r="A183" s="19"/>
      <c r="B183" s="20"/>
      <c r="K183" s="19"/>
    </row>
    <row r="184" spans="1:11" x14ac:dyDescent="0.2">
      <c r="A184" s="19"/>
      <c r="B184" s="20"/>
      <c r="K184" s="19"/>
    </row>
    <row r="185" spans="1:11" x14ac:dyDescent="0.2">
      <c r="A185" s="19"/>
      <c r="B185" s="20"/>
      <c r="K185" s="19"/>
    </row>
    <row r="186" spans="1:11" x14ac:dyDescent="0.2">
      <c r="A186" s="19"/>
      <c r="B186" s="20"/>
      <c r="K186" s="19"/>
    </row>
    <row r="187" spans="1:11" x14ac:dyDescent="0.2">
      <c r="A187" s="19"/>
      <c r="B187" s="20"/>
      <c r="K187" s="19"/>
    </row>
    <row r="188" spans="1:11" x14ac:dyDescent="0.2">
      <c r="A188" s="19"/>
      <c r="B188" s="20"/>
      <c r="K188" s="19"/>
    </row>
    <row r="189" spans="1:11" x14ac:dyDescent="0.2">
      <c r="A189" s="19"/>
      <c r="B189" s="20"/>
      <c r="K189" s="19"/>
    </row>
    <row r="190" spans="1:11" x14ac:dyDescent="0.2">
      <c r="A190" s="19"/>
      <c r="B190" s="20"/>
      <c r="K190" s="19"/>
    </row>
    <row r="191" spans="1:11" x14ac:dyDescent="0.2">
      <c r="A191" s="19"/>
      <c r="B191" s="20"/>
      <c r="K191" s="19"/>
    </row>
    <row r="192" spans="1:11" x14ac:dyDescent="0.2">
      <c r="A192" s="19"/>
      <c r="B192" s="20"/>
      <c r="K192" s="19"/>
    </row>
    <row r="193" spans="1:11" x14ac:dyDescent="0.2">
      <c r="A193" s="19"/>
      <c r="B193" s="20"/>
      <c r="K193" s="19"/>
    </row>
    <row r="194" spans="1:11" x14ac:dyDescent="0.2">
      <c r="A194" s="19"/>
      <c r="B194" s="20"/>
      <c r="K194" s="19"/>
    </row>
    <row r="195" spans="1:11" x14ac:dyDescent="0.2">
      <c r="A195" s="19"/>
      <c r="B195" s="20"/>
      <c r="K195" s="19"/>
    </row>
    <row r="196" spans="1:11" x14ac:dyDescent="0.2">
      <c r="A196" s="19"/>
      <c r="B196" s="20"/>
      <c r="K196" s="19"/>
    </row>
    <row r="197" spans="1:11" x14ac:dyDescent="0.2">
      <c r="A197" s="19"/>
      <c r="B197" s="20"/>
      <c r="K197" s="19"/>
    </row>
    <row r="198" spans="1:11" x14ac:dyDescent="0.2">
      <c r="A198" s="19"/>
      <c r="B198" s="20"/>
      <c r="K198" s="19"/>
    </row>
    <row r="199" spans="1:11" x14ac:dyDescent="0.2">
      <c r="A199" s="19"/>
      <c r="B199" s="20"/>
      <c r="K199" s="19"/>
    </row>
    <row r="200" spans="1:11" x14ac:dyDescent="0.2">
      <c r="A200" s="19"/>
      <c r="B200" s="20"/>
      <c r="K200" s="19"/>
    </row>
    <row r="201" spans="1:11" x14ac:dyDescent="0.2">
      <c r="A201" s="19"/>
      <c r="B201" s="20"/>
      <c r="K201" s="19"/>
    </row>
    <row r="202" spans="1:11" x14ac:dyDescent="0.2">
      <c r="A202" s="19"/>
      <c r="B202" s="20"/>
      <c r="K202" s="19"/>
    </row>
    <row r="203" spans="1:11" x14ac:dyDescent="0.2">
      <c r="A203" s="19"/>
      <c r="B203" s="20"/>
      <c r="K203" s="19"/>
    </row>
    <row r="204" spans="1:11" x14ac:dyDescent="0.2">
      <c r="A204" s="19"/>
      <c r="B204" s="20"/>
      <c r="K204" s="19"/>
    </row>
    <row r="205" spans="1:11" x14ac:dyDescent="0.2">
      <c r="A205" s="19"/>
      <c r="B205" s="20"/>
      <c r="K205" s="19"/>
    </row>
    <row r="206" spans="1:11" x14ac:dyDescent="0.2">
      <c r="A206" s="19"/>
      <c r="B206" s="20"/>
      <c r="K206" s="19"/>
    </row>
    <row r="207" spans="1:11" x14ac:dyDescent="0.2">
      <c r="A207" s="19"/>
      <c r="B207" s="20"/>
      <c r="K207" s="19"/>
    </row>
    <row r="208" spans="1:11" x14ac:dyDescent="0.2">
      <c r="A208" s="19"/>
      <c r="B208" s="20"/>
      <c r="K208" s="19"/>
    </row>
    <row r="209" spans="1:11" x14ac:dyDescent="0.2">
      <c r="A209" s="19"/>
      <c r="B209" s="20"/>
      <c r="K209" s="19"/>
    </row>
    <row r="210" spans="1:11" x14ac:dyDescent="0.2">
      <c r="A210" s="19"/>
      <c r="B210" s="20"/>
      <c r="K210" s="19"/>
    </row>
    <row r="211" spans="1:11" x14ac:dyDescent="0.2">
      <c r="A211" s="19"/>
      <c r="B211" s="20"/>
      <c r="K211" s="19"/>
    </row>
    <row r="212" spans="1:11" x14ac:dyDescent="0.2">
      <c r="A212" s="19"/>
      <c r="B212" s="20"/>
      <c r="K212" s="19"/>
    </row>
    <row r="213" spans="1:11" x14ac:dyDescent="0.2">
      <c r="A213" s="19"/>
      <c r="B213" s="20"/>
      <c r="K213" s="19"/>
    </row>
    <row r="214" spans="1:11" x14ac:dyDescent="0.2">
      <c r="A214" s="19"/>
      <c r="B214" s="20"/>
      <c r="K214" s="19"/>
    </row>
    <row r="215" spans="1:11" x14ac:dyDescent="0.2">
      <c r="A215" s="19"/>
      <c r="B215" s="20"/>
      <c r="K215" s="19"/>
    </row>
    <row r="216" spans="1:11" x14ac:dyDescent="0.2">
      <c r="A216" s="19"/>
      <c r="B216" s="20"/>
      <c r="K216" s="19"/>
    </row>
    <row r="217" spans="1:11" x14ac:dyDescent="0.2">
      <c r="A217" s="19"/>
      <c r="B217" s="20"/>
      <c r="K217" s="19"/>
    </row>
    <row r="218" spans="1:11" x14ac:dyDescent="0.2">
      <c r="A218" s="19"/>
      <c r="B218" s="20"/>
      <c r="K218" s="19"/>
    </row>
    <row r="219" spans="1:11" x14ac:dyDescent="0.2">
      <c r="A219" s="19"/>
      <c r="B219" s="20"/>
      <c r="K219" s="19"/>
    </row>
    <row r="220" spans="1:11" x14ac:dyDescent="0.2">
      <c r="A220" s="19"/>
      <c r="B220" s="20"/>
      <c r="K220" s="19"/>
    </row>
    <row r="221" spans="1:11" x14ac:dyDescent="0.2">
      <c r="A221" s="19"/>
      <c r="B221" s="20"/>
      <c r="K221" s="19"/>
    </row>
    <row r="222" spans="1:11" x14ac:dyDescent="0.2">
      <c r="A222" s="19"/>
      <c r="B222" s="20"/>
      <c r="K222" s="19"/>
    </row>
    <row r="223" spans="1:11" x14ac:dyDescent="0.2">
      <c r="A223" s="19"/>
      <c r="B223" s="20"/>
      <c r="K223" s="19"/>
    </row>
    <row r="224" spans="1:11" x14ac:dyDescent="0.2">
      <c r="A224" s="19"/>
      <c r="B224" s="20"/>
      <c r="K224" s="19"/>
    </row>
    <row r="225" spans="1:11" x14ac:dyDescent="0.2">
      <c r="A225" s="19"/>
      <c r="B225" s="20"/>
      <c r="K225" s="19"/>
    </row>
    <row r="226" spans="1:11" x14ac:dyDescent="0.2">
      <c r="A226" s="19"/>
      <c r="B226" s="20"/>
      <c r="K226" s="19"/>
    </row>
    <row r="227" spans="1:11" x14ac:dyDescent="0.2">
      <c r="A227" s="19"/>
      <c r="B227" s="20"/>
      <c r="K227" s="19"/>
    </row>
    <row r="228" spans="1:11" x14ac:dyDescent="0.2">
      <c r="A228" s="19"/>
      <c r="B228" s="20"/>
      <c r="K228" s="19"/>
    </row>
    <row r="229" spans="1:11" x14ac:dyDescent="0.2">
      <c r="A229" s="19"/>
      <c r="B229" s="20"/>
      <c r="K229" s="19"/>
    </row>
    <row r="230" spans="1:11" x14ac:dyDescent="0.2">
      <c r="A230" s="19"/>
      <c r="B230" s="20"/>
      <c r="K230" s="19"/>
    </row>
    <row r="231" spans="1:11" x14ac:dyDescent="0.2">
      <c r="A231" s="19"/>
      <c r="B231" s="20"/>
      <c r="K231" s="19"/>
    </row>
    <row r="232" spans="1:11" x14ac:dyDescent="0.2">
      <c r="A232" s="19"/>
      <c r="B232" s="20"/>
      <c r="K232" s="19"/>
    </row>
    <row r="233" spans="1:11" x14ac:dyDescent="0.2">
      <c r="A233" s="19"/>
      <c r="B233" s="20"/>
      <c r="K233" s="19"/>
    </row>
    <row r="234" spans="1:11" x14ac:dyDescent="0.2">
      <c r="A234" s="19"/>
      <c r="B234" s="20"/>
      <c r="K234" s="19"/>
    </row>
    <row r="235" spans="1:11" x14ac:dyDescent="0.2">
      <c r="A235" s="19"/>
      <c r="B235" s="20"/>
      <c r="K235" s="19"/>
    </row>
    <row r="236" spans="1:11" x14ac:dyDescent="0.2">
      <c r="A236" s="19"/>
      <c r="B236" s="20"/>
      <c r="K236" s="19"/>
    </row>
    <row r="237" spans="1:11" x14ac:dyDescent="0.2">
      <c r="A237" s="19"/>
      <c r="B237" s="20"/>
      <c r="K237" s="19"/>
    </row>
    <row r="238" spans="1:11" x14ac:dyDescent="0.2">
      <c r="A238" s="19"/>
      <c r="B238" s="20"/>
      <c r="K238" s="19"/>
    </row>
    <row r="239" spans="1:11" x14ac:dyDescent="0.2">
      <c r="A239" s="19"/>
      <c r="B239" s="20"/>
      <c r="K239" s="19"/>
    </row>
    <row r="240" spans="1:11" x14ac:dyDescent="0.2">
      <c r="A240" s="19"/>
      <c r="B240" s="20"/>
      <c r="K240" s="19"/>
    </row>
    <row r="241" spans="1:11" x14ac:dyDescent="0.2">
      <c r="A241" s="19"/>
      <c r="B241" s="20"/>
      <c r="K241" s="19"/>
    </row>
    <row r="242" spans="1:11" x14ac:dyDescent="0.2">
      <c r="A242" s="19"/>
      <c r="B242" s="20"/>
      <c r="K242" s="19"/>
    </row>
    <row r="243" spans="1:11" x14ac:dyDescent="0.2">
      <c r="A243" s="19"/>
      <c r="B243" s="20"/>
      <c r="K243" s="19"/>
    </row>
    <row r="244" spans="1:11" x14ac:dyDescent="0.2">
      <c r="A244" s="19"/>
      <c r="B244" s="20"/>
      <c r="K244" s="19"/>
    </row>
    <row r="245" spans="1:11" x14ac:dyDescent="0.2">
      <c r="A245" s="19"/>
      <c r="B245" s="20"/>
      <c r="K245" s="19"/>
    </row>
    <row r="246" spans="1:11" x14ac:dyDescent="0.2">
      <c r="A246" s="19"/>
      <c r="B246" s="20"/>
      <c r="K246" s="19"/>
    </row>
    <row r="247" spans="1:11" x14ac:dyDescent="0.2">
      <c r="A247" s="19"/>
      <c r="B247" s="20"/>
      <c r="K247" s="19"/>
    </row>
    <row r="248" spans="1:11" x14ac:dyDescent="0.2">
      <c r="A248" s="19"/>
      <c r="B248" s="20"/>
      <c r="K248" s="19"/>
    </row>
    <row r="249" spans="1:11" x14ac:dyDescent="0.2">
      <c r="A249" s="19"/>
      <c r="B249" s="20"/>
      <c r="K249" s="19"/>
    </row>
    <row r="250" spans="1:11" x14ac:dyDescent="0.2">
      <c r="A250" s="19"/>
      <c r="B250" s="20"/>
      <c r="K250" s="19"/>
    </row>
    <row r="251" spans="1:11" x14ac:dyDescent="0.2">
      <c r="A251" s="19"/>
      <c r="B251" s="20"/>
      <c r="K251" s="19"/>
    </row>
    <row r="252" spans="1:11" x14ac:dyDescent="0.2">
      <c r="A252" s="19"/>
      <c r="B252" s="20"/>
      <c r="K252" s="19"/>
    </row>
    <row r="253" spans="1:11" x14ac:dyDescent="0.2">
      <c r="A253" s="19"/>
      <c r="B253" s="20"/>
      <c r="K253" s="19"/>
    </row>
    <row r="254" spans="1:11" x14ac:dyDescent="0.2">
      <c r="A254" s="19"/>
      <c r="B254" s="20"/>
      <c r="K254" s="19"/>
    </row>
    <row r="255" spans="1:11" x14ac:dyDescent="0.2">
      <c r="A255" s="19"/>
      <c r="B255" s="20"/>
      <c r="K255" s="19"/>
    </row>
    <row r="256" spans="1:11" x14ac:dyDescent="0.2">
      <c r="A256" s="19"/>
      <c r="B256" s="20"/>
      <c r="K256" s="19"/>
    </row>
    <row r="257" spans="1:11" x14ac:dyDescent="0.2">
      <c r="A257" s="19"/>
      <c r="B257" s="20"/>
      <c r="K257" s="19"/>
    </row>
    <row r="258" spans="1:11" x14ac:dyDescent="0.2">
      <c r="A258" s="19"/>
      <c r="B258" s="20"/>
      <c r="K258" s="19"/>
    </row>
    <row r="259" spans="1:11" x14ac:dyDescent="0.2">
      <c r="A259" s="19"/>
      <c r="B259" s="20"/>
      <c r="K259" s="19"/>
    </row>
    <row r="260" spans="1:11" x14ac:dyDescent="0.2">
      <c r="A260" s="19"/>
      <c r="B260" s="20"/>
      <c r="K260" s="19"/>
    </row>
    <row r="261" spans="1:11" x14ac:dyDescent="0.2">
      <c r="A261" s="19"/>
      <c r="B261" s="20"/>
      <c r="K261" s="19"/>
    </row>
    <row r="262" spans="1:11" x14ac:dyDescent="0.2">
      <c r="A262" s="19"/>
      <c r="B262" s="20"/>
      <c r="K262" s="19"/>
    </row>
    <row r="263" spans="1:11" x14ac:dyDescent="0.2">
      <c r="A263" s="19"/>
      <c r="B263" s="20"/>
      <c r="K263" s="19"/>
    </row>
    <row r="264" spans="1:11" x14ac:dyDescent="0.2">
      <c r="A264" s="19"/>
      <c r="B264" s="20"/>
      <c r="K264" s="19"/>
    </row>
    <row r="265" spans="1:11" x14ac:dyDescent="0.2">
      <c r="A265" s="19"/>
      <c r="B265" s="20"/>
      <c r="K265" s="19"/>
    </row>
    <row r="266" spans="1:11" x14ac:dyDescent="0.2">
      <c r="A266" s="19"/>
      <c r="B266" s="20"/>
      <c r="K266" s="19"/>
    </row>
    <row r="267" spans="1:11" x14ac:dyDescent="0.2">
      <c r="A267" s="19"/>
      <c r="B267" s="20"/>
      <c r="K267" s="19"/>
    </row>
    <row r="268" spans="1:11" x14ac:dyDescent="0.2">
      <c r="A268" s="19"/>
      <c r="B268" s="20"/>
      <c r="K268" s="19"/>
    </row>
    <row r="269" spans="1:11" x14ac:dyDescent="0.2">
      <c r="A269" s="19"/>
      <c r="B269" s="20"/>
      <c r="K269" s="19"/>
    </row>
    <row r="270" spans="1:11" x14ac:dyDescent="0.2">
      <c r="A270" s="19"/>
      <c r="B270" s="20"/>
      <c r="K270" s="19"/>
    </row>
    <row r="271" spans="1:11" x14ac:dyDescent="0.2">
      <c r="A271" s="19"/>
      <c r="B271" s="20"/>
      <c r="K271" s="19"/>
    </row>
    <row r="272" spans="1:11" x14ac:dyDescent="0.2">
      <c r="A272" s="19"/>
      <c r="B272" s="20"/>
      <c r="K272" s="19"/>
    </row>
    <row r="273" spans="1:11" x14ac:dyDescent="0.2">
      <c r="A273" s="19"/>
      <c r="B273" s="20"/>
      <c r="K273" s="19"/>
    </row>
    <row r="274" spans="1:11" x14ac:dyDescent="0.2">
      <c r="A274" s="19"/>
      <c r="B274" s="20"/>
      <c r="K274" s="19"/>
    </row>
    <row r="275" spans="1:11" x14ac:dyDescent="0.2">
      <c r="A275" s="19"/>
      <c r="B275" s="20"/>
      <c r="K275" s="19"/>
    </row>
    <row r="276" spans="1:11" x14ac:dyDescent="0.2">
      <c r="A276" s="19"/>
      <c r="B276" s="20"/>
      <c r="K276" s="19"/>
    </row>
    <row r="277" spans="1:11" x14ac:dyDescent="0.2">
      <c r="A277" s="19"/>
      <c r="B277" s="20"/>
      <c r="K277" s="19"/>
    </row>
    <row r="278" spans="1:11" x14ac:dyDescent="0.2">
      <c r="A278" s="19"/>
      <c r="B278" s="20"/>
      <c r="K278" s="19"/>
    </row>
    <row r="279" spans="1:11" x14ac:dyDescent="0.2">
      <c r="A279" s="19"/>
      <c r="B279" s="20"/>
      <c r="K279" s="19"/>
    </row>
    <row r="280" spans="1:11" x14ac:dyDescent="0.2">
      <c r="A280" s="19"/>
      <c r="B280" s="20"/>
      <c r="K280" s="19"/>
    </row>
    <row r="281" spans="1:11" x14ac:dyDescent="0.2">
      <c r="A281" s="19"/>
      <c r="B281" s="20"/>
      <c r="K281" s="19"/>
    </row>
    <row r="282" spans="1:11" x14ac:dyDescent="0.2">
      <c r="A282" s="19"/>
      <c r="B282" s="20"/>
      <c r="K282" s="19"/>
    </row>
    <row r="283" spans="1:11" x14ac:dyDescent="0.2">
      <c r="A283" s="19"/>
      <c r="B283" s="20"/>
      <c r="K283" s="19"/>
    </row>
    <row r="284" spans="1:11" x14ac:dyDescent="0.2">
      <c r="A284" s="19"/>
      <c r="B284" s="20"/>
      <c r="K284" s="19"/>
    </row>
    <row r="285" spans="1:11" x14ac:dyDescent="0.2">
      <c r="A285" s="19"/>
      <c r="B285" s="20"/>
      <c r="K285" s="19"/>
    </row>
    <row r="286" spans="1:11" x14ac:dyDescent="0.2">
      <c r="A286" s="19"/>
      <c r="B286" s="20"/>
      <c r="K286" s="19"/>
    </row>
    <row r="287" spans="1:11" x14ac:dyDescent="0.2">
      <c r="A287" s="19"/>
      <c r="B287" s="20"/>
      <c r="K287" s="19"/>
    </row>
    <row r="288" spans="1:11" x14ac:dyDescent="0.2">
      <c r="A288" s="19"/>
      <c r="B288" s="20"/>
      <c r="K288" s="19"/>
    </row>
    <row r="289" spans="1:11" x14ac:dyDescent="0.2">
      <c r="A289" s="19"/>
      <c r="B289" s="20"/>
      <c r="K289" s="19"/>
    </row>
    <row r="290" spans="1:11" x14ac:dyDescent="0.2">
      <c r="A290" s="19"/>
      <c r="B290" s="20"/>
      <c r="K290" s="19"/>
    </row>
    <row r="291" spans="1:11" x14ac:dyDescent="0.2">
      <c r="A291" s="19"/>
      <c r="B291" s="20"/>
      <c r="K291" s="19"/>
    </row>
    <row r="292" spans="1:11" x14ac:dyDescent="0.2">
      <c r="A292" s="19"/>
      <c r="B292" s="20"/>
      <c r="K292" s="19"/>
    </row>
    <row r="293" spans="1:11" x14ac:dyDescent="0.2">
      <c r="A293" s="19"/>
      <c r="B293" s="20"/>
      <c r="K293" s="19"/>
    </row>
    <row r="294" spans="1:11" x14ac:dyDescent="0.2">
      <c r="A294" s="19"/>
      <c r="B294" s="20"/>
      <c r="K294" s="19"/>
    </row>
    <row r="295" spans="1:11" x14ac:dyDescent="0.2">
      <c r="A295" s="19"/>
      <c r="B295" s="20"/>
      <c r="K295" s="19"/>
    </row>
    <row r="296" spans="1:11" x14ac:dyDescent="0.2">
      <c r="A296" s="19"/>
      <c r="B296" s="20"/>
      <c r="K296" s="19"/>
    </row>
    <row r="297" spans="1:11" x14ac:dyDescent="0.2">
      <c r="A297" s="19"/>
      <c r="B297" s="20"/>
      <c r="K297" s="19"/>
    </row>
    <row r="298" spans="1:11" x14ac:dyDescent="0.2">
      <c r="A298" s="19"/>
      <c r="B298" s="20"/>
      <c r="K298" s="19"/>
    </row>
    <row r="299" spans="1:11" x14ac:dyDescent="0.2">
      <c r="A299" s="19"/>
      <c r="B299" s="20"/>
      <c r="K299" s="19"/>
    </row>
    <row r="300" spans="1:11" x14ac:dyDescent="0.2">
      <c r="A300" s="19"/>
      <c r="B300" s="20"/>
      <c r="K300" s="19"/>
    </row>
    <row r="301" spans="1:11" x14ac:dyDescent="0.2">
      <c r="A301" s="19"/>
      <c r="B301" s="20"/>
      <c r="K301" s="19"/>
    </row>
    <row r="302" spans="1:11" x14ac:dyDescent="0.2">
      <c r="A302" s="19"/>
      <c r="B302" s="20"/>
      <c r="K302" s="19"/>
    </row>
    <row r="303" spans="1:11" x14ac:dyDescent="0.2">
      <c r="A303" s="19"/>
      <c r="B303" s="20"/>
      <c r="K303" s="19"/>
    </row>
    <row r="304" spans="1:11" x14ac:dyDescent="0.2">
      <c r="A304" s="19"/>
      <c r="B304" s="20"/>
      <c r="K304" s="19"/>
    </row>
    <row r="305" spans="1:11" x14ac:dyDescent="0.2">
      <c r="A305" s="19"/>
      <c r="B305" s="20"/>
      <c r="K305" s="19"/>
    </row>
    <row r="306" spans="1:11" x14ac:dyDescent="0.2">
      <c r="A306" s="19"/>
      <c r="B306" s="20"/>
      <c r="K306" s="19"/>
    </row>
    <row r="307" spans="1:11" x14ac:dyDescent="0.2">
      <c r="A307" s="19"/>
      <c r="B307" s="20"/>
      <c r="K307" s="19"/>
    </row>
    <row r="308" spans="1:11" x14ac:dyDescent="0.2">
      <c r="A308" s="19"/>
      <c r="B308" s="20"/>
      <c r="K308" s="19"/>
    </row>
    <row r="309" spans="1:11" x14ac:dyDescent="0.2">
      <c r="A309" s="19"/>
      <c r="B309" s="20"/>
      <c r="K309" s="19"/>
    </row>
    <row r="310" spans="1:11" x14ac:dyDescent="0.2">
      <c r="A310" s="19"/>
      <c r="B310" s="20"/>
      <c r="K310" s="19"/>
    </row>
    <row r="311" spans="1:11" x14ac:dyDescent="0.2">
      <c r="A311" s="19"/>
      <c r="B311" s="20"/>
      <c r="K311" s="19"/>
    </row>
    <row r="312" spans="1:11" x14ac:dyDescent="0.2">
      <c r="A312" s="19"/>
      <c r="B312" s="20"/>
      <c r="K312" s="19"/>
    </row>
    <row r="313" spans="1:11" x14ac:dyDescent="0.2">
      <c r="A313" s="19"/>
      <c r="B313" s="20"/>
      <c r="K313" s="19"/>
    </row>
    <row r="314" spans="1:11" x14ac:dyDescent="0.2">
      <c r="A314" s="19"/>
      <c r="B314" s="20"/>
      <c r="K314" s="19"/>
    </row>
    <row r="315" spans="1:11" x14ac:dyDescent="0.2">
      <c r="A315" s="19"/>
      <c r="B315" s="20"/>
      <c r="K315" s="19"/>
    </row>
    <row r="316" spans="1:11" x14ac:dyDescent="0.2">
      <c r="A316" s="19"/>
      <c r="B316" s="20"/>
      <c r="K316" s="19"/>
    </row>
    <row r="317" spans="1:11" x14ac:dyDescent="0.2">
      <c r="A317" s="19"/>
      <c r="B317" s="20"/>
      <c r="K317" s="19"/>
    </row>
    <row r="318" spans="1:11" x14ac:dyDescent="0.2">
      <c r="A318" s="19"/>
      <c r="B318" s="20"/>
      <c r="K318" s="19"/>
    </row>
    <row r="319" spans="1:11" x14ac:dyDescent="0.2">
      <c r="A319" s="19"/>
      <c r="B319" s="20"/>
      <c r="K319" s="19"/>
    </row>
    <row r="320" spans="1:11" x14ac:dyDescent="0.2">
      <c r="A320" s="19"/>
      <c r="B320" s="20"/>
      <c r="K320" s="19"/>
    </row>
    <row r="321" spans="1:11" x14ac:dyDescent="0.2">
      <c r="A321" s="19"/>
      <c r="B321" s="20"/>
      <c r="K321" s="19"/>
    </row>
    <row r="322" spans="1:11" x14ac:dyDescent="0.2">
      <c r="A322" s="19"/>
      <c r="B322" s="20"/>
      <c r="K322" s="19"/>
    </row>
    <row r="323" spans="1:11" x14ac:dyDescent="0.2">
      <c r="A323" s="19"/>
      <c r="B323" s="20"/>
      <c r="K323" s="19"/>
    </row>
    <row r="324" spans="1:11" x14ac:dyDescent="0.2">
      <c r="A324" s="19"/>
      <c r="B324" s="20"/>
      <c r="K324" s="19"/>
    </row>
    <row r="325" spans="1:11" x14ac:dyDescent="0.2">
      <c r="A325" s="19"/>
      <c r="B325" s="20"/>
      <c r="K325" s="19"/>
    </row>
    <row r="326" spans="1:11" x14ac:dyDescent="0.2">
      <c r="A326" s="19"/>
      <c r="B326" s="20"/>
      <c r="K326" s="19"/>
    </row>
    <row r="327" spans="1:11" x14ac:dyDescent="0.2">
      <c r="A327" s="19"/>
      <c r="B327" s="20"/>
      <c r="K327" s="19"/>
    </row>
    <row r="328" spans="1:11" x14ac:dyDescent="0.2">
      <c r="A328" s="19"/>
      <c r="B328" s="20"/>
      <c r="K328" s="19"/>
    </row>
    <row r="329" spans="1:11" x14ac:dyDescent="0.2">
      <c r="A329" s="19"/>
      <c r="B329" s="20"/>
      <c r="K329" s="19"/>
    </row>
    <row r="330" spans="1:11" x14ac:dyDescent="0.2">
      <c r="A330" s="19"/>
      <c r="B330" s="20"/>
      <c r="K330" s="19"/>
    </row>
    <row r="331" spans="1:11" x14ac:dyDescent="0.2">
      <c r="A331" s="19"/>
      <c r="B331" s="20"/>
      <c r="K331" s="19"/>
    </row>
    <row r="332" spans="1:11" x14ac:dyDescent="0.2">
      <c r="A332" s="19"/>
      <c r="B332" s="20"/>
      <c r="K332" s="19"/>
    </row>
    <row r="333" spans="1:11" x14ac:dyDescent="0.2">
      <c r="A333" s="19"/>
      <c r="B333" s="20"/>
      <c r="K333" s="19"/>
    </row>
    <row r="334" spans="1:11" x14ac:dyDescent="0.2">
      <c r="A334" s="19"/>
      <c r="B334" s="20"/>
      <c r="K334" s="19"/>
    </row>
    <row r="335" spans="1:11" x14ac:dyDescent="0.2">
      <c r="A335" s="19"/>
      <c r="B335" s="20"/>
      <c r="K335" s="19"/>
    </row>
    <row r="336" spans="1:11" x14ac:dyDescent="0.2">
      <c r="A336" s="19"/>
      <c r="B336" s="20"/>
      <c r="K336" s="19"/>
    </row>
    <row r="337" spans="1:11" x14ac:dyDescent="0.2">
      <c r="A337" s="19"/>
      <c r="B337" s="20"/>
      <c r="K337" s="19"/>
    </row>
    <row r="338" spans="1:11" x14ac:dyDescent="0.2">
      <c r="A338" s="19"/>
      <c r="B338" s="20"/>
      <c r="K338" s="19"/>
    </row>
    <row r="339" spans="1:11" x14ac:dyDescent="0.2">
      <c r="A339" s="19"/>
      <c r="B339" s="20"/>
      <c r="K339" s="19"/>
    </row>
    <row r="340" spans="1:11" x14ac:dyDescent="0.2">
      <c r="A340" s="19"/>
      <c r="B340" s="20"/>
      <c r="K340" s="19"/>
    </row>
    <row r="341" spans="1:11" x14ac:dyDescent="0.2">
      <c r="A341" s="19"/>
      <c r="B341" s="20"/>
      <c r="K341" s="19"/>
    </row>
    <row r="342" spans="1:11" x14ac:dyDescent="0.2">
      <c r="A342" s="19"/>
      <c r="B342" s="20"/>
      <c r="K342" s="19"/>
    </row>
    <row r="343" spans="1:11" x14ac:dyDescent="0.2">
      <c r="A343" s="19"/>
      <c r="B343" s="20"/>
      <c r="K343" s="19"/>
    </row>
    <row r="344" spans="1:11" x14ac:dyDescent="0.2">
      <c r="A344" s="19"/>
      <c r="B344" s="20"/>
      <c r="K344" s="19"/>
    </row>
    <row r="345" spans="1:11" x14ac:dyDescent="0.2">
      <c r="A345" s="19"/>
      <c r="B345" s="20"/>
      <c r="K345" s="19"/>
    </row>
    <row r="346" spans="1:11" x14ac:dyDescent="0.2">
      <c r="A346" s="19"/>
      <c r="B346" s="20"/>
      <c r="K346" s="19"/>
    </row>
    <row r="347" spans="1:11" x14ac:dyDescent="0.2">
      <c r="A347" s="19"/>
      <c r="B347" s="20"/>
      <c r="K347" s="19"/>
    </row>
    <row r="348" spans="1:11" x14ac:dyDescent="0.2">
      <c r="A348" s="19"/>
      <c r="B348" s="20"/>
      <c r="K348" s="19"/>
    </row>
    <row r="349" spans="1:11" x14ac:dyDescent="0.2">
      <c r="A349" s="19"/>
      <c r="B349" s="20"/>
      <c r="K349" s="19"/>
    </row>
    <row r="350" spans="1:11" x14ac:dyDescent="0.2">
      <c r="A350" s="19"/>
      <c r="B350" s="20"/>
      <c r="K350" s="19"/>
    </row>
    <row r="351" spans="1:11" x14ac:dyDescent="0.2">
      <c r="A351" s="19"/>
      <c r="B351" s="20"/>
      <c r="K351" s="19"/>
    </row>
    <row r="352" spans="1:11" x14ac:dyDescent="0.2">
      <c r="A352" s="19"/>
      <c r="B352" s="20"/>
      <c r="K352" s="19"/>
    </row>
    <row r="353" spans="1:11" x14ac:dyDescent="0.2">
      <c r="A353" s="19"/>
      <c r="B353" s="20"/>
      <c r="K353" s="19"/>
    </row>
    <row r="354" spans="1:11" x14ac:dyDescent="0.2">
      <c r="A354" s="19"/>
      <c r="B354" s="20"/>
      <c r="K354" s="19"/>
    </row>
    <row r="355" spans="1:11" x14ac:dyDescent="0.2">
      <c r="A355" s="19"/>
      <c r="B355" s="20"/>
      <c r="K355" s="19"/>
    </row>
    <row r="356" spans="1:11" x14ac:dyDescent="0.2">
      <c r="A356" s="19"/>
      <c r="B356" s="20"/>
      <c r="K356" s="19"/>
    </row>
    <row r="357" spans="1:11" x14ac:dyDescent="0.2">
      <c r="A357" s="19"/>
      <c r="B357" s="20"/>
      <c r="K357" s="19"/>
    </row>
    <row r="358" spans="1:11" x14ac:dyDescent="0.2">
      <c r="A358" s="19"/>
      <c r="B358" s="20"/>
      <c r="K358" s="19"/>
    </row>
    <row r="359" spans="1:11" x14ac:dyDescent="0.2">
      <c r="A359" s="19"/>
      <c r="B359" s="20"/>
      <c r="K359" s="19"/>
    </row>
    <row r="360" spans="1:11" x14ac:dyDescent="0.2">
      <c r="A360" s="19"/>
      <c r="B360" s="20"/>
      <c r="K360" s="19"/>
    </row>
    <row r="361" spans="1:11" x14ac:dyDescent="0.2">
      <c r="A361" s="19"/>
      <c r="B361" s="20"/>
      <c r="K361" s="19"/>
    </row>
    <row r="362" spans="1:11" x14ac:dyDescent="0.2">
      <c r="A362" s="19"/>
      <c r="B362" s="20"/>
      <c r="K362" s="19"/>
    </row>
    <row r="363" spans="1:11" x14ac:dyDescent="0.2">
      <c r="A363" s="19"/>
      <c r="B363" s="20"/>
      <c r="K363" s="19"/>
    </row>
    <row r="364" spans="1:11" x14ac:dyDescent="0.2">
      <c r="A364" s="19"/>
      <c r="B364" s="20"/>
      <c r="K364" s="19"/>
    </row>
    <row r="365" spans="1:11" x14ac:dyDescent="0.2">
      <c r="A365" s="19"/>
      <c r="B365" s="20"/>
      <c r="K365" s="19"/>
    </row>
    <row r="366" spans="1:11" x14ac:dyDescent="0.2">
      <c r="A366" s="19"/>
      <c r="B366" s="20"/>
      <c r="K366" s="19"/>
    </row>
    <row r="367" spans="1:11" x14ac:dyDescent="0.2">
      <c r="A367" s="19"/>
      <c r="B367" s="20"/>
      <c r="K367" s="19"/>
    </row>
    <row r="368" spans="1:11" x14ac:dyDescent="0.2">
      <c r="A368" s="19"/>
      <c r="B368" s="20"/>
      <c r="K368" s="19"/>
    </row>
    <row r="369" spans="1:11" x14ac:dyDescent="0.2">
      <c r="A369" s="19"/>
      <c r="B369" s="20"/>
      <c r="K369" s="19"/>
    </row>
    <row r="370" spans="1:11" x14ac:dyDescent="0.2">
      <c r="A370" s="19"/>
      <c r="B370" s="20"/>
      <c r="K370" s="19"/>
    </row>
    <row r="371" spans="1:11" x14ac:dyDescent="0.2">
      <c r="A371" s="19"/>
      <c r="B371" s="20"/>
      <c r="K371" s="19"/>
    </row>
    <row r="372" spans="1:11" x14ac:dyDescent="0.2">
      <c r="A372" s="19"/>
      <c r="B372" s="20"/>
      <c r="K372" s="19"/>
    </row>
    <row r="373" spans="1:11" x14ac:dyDescent="0.2">
      <c r="A373" s="19"/>
      <c r="B373" s="20"/>
      <c r="K373" s="19"/>
    </row>
    <row r="374" spans="1:11" x14ac:dyDescent="0.2">
      <c r="A374" s="19"/>
      <c r="B374" s="20"/>
      <c r="K374" s="19"/>
    </row>
    <row r="375" spans="1:11" x14ac:dyDescent="0.2">
      <c r="A375" s="19"/>
      <c r="B375" s="20"/>
      <c r="K375" s="19"/>
    </row>
    <row r="376" spans="1:11" x14ac:dyDescent="0.2">
      <c r="A376" s="19"/>
      <c r="B376" s="20"/>
      <c r="K376" s="19"/>
    </row>
    <row r="377" spans="1:11" x14ac:dyDescent="0.2">
      <c r="A377" s="19"/>
      <c r="B377" s="20"/>
      <c r="K377" s="19"/>
    </row>
    <row r="378" spans="1:11" x14ac:dyDescent="0.2">
      <c r="A378" s="19"/>
      <c r="B378" s="20"/>
      <c r="K378" s="19"/>
    </row>
    <row r="379" spans="1:11" x14ac:dyDescent="0.2">
      <c r="A379" s="19"/>
      <c r="B379" s="20"/>
      <c r="K379" s="19"/>
    </row>
    <row r="380" spans="1:11" x14ac:dyDescent="0.2">
      <c r="A380" s="19"/>
      <c r="B380" s="20"/>
      <c r="K380" s="19"/>
    </row>
    <row r="381" spans="1:11" x14ac:dyDescent="0.2">
      <c r="A381" s="19"/>
      <c r="B381" s="20"/>
      <c r="K381" s="19"/>
    </row>
    <row r="382" spans="1:11" x14ac:dyDescent="0.2">
      <c r="A382" s="19"/>
      <c r="B382" s="20"/>
      <c r="K382" s="19"/>
    </row>
    <row r="383" spans="1:11" x14ac:dyDescent="0.2">
      <c r="A383" s="19"/>
      <c r="B383" s="20"/>
      <c r="K383" s="19"/>
    </row>
    <row r="384" spans="1:11" x14ac:dyDescent="0.2">
      <c r="A384" s="19"/>
      <c r="B384" s="20"/>
      <c r="K384" s="19"/>
    </row>
    <row r="385" spans="1:11" x14ac:dyDescent="0.2">
      <c r="A385" s="19"/>
      <c r="B385" s="20"/>
      <c r="K385" s="19"/>
    </row>
    <row r="386" spans="1:11" x14ac:dyDescent="0.2">
      <c r="A386" s="19"/>
      <c r="B386" s="20"/>
      <c r="K386" s="19"/>
    </row>
    <row r="387" spans="1:11" x14ac:dyDescent="0.2">
      <c r="A387" s="19"/>
      <c r="B387" s="20"/>
      <c r="K387" s="19"/>
    </row>
    <row r="388" spans="1:11" x14ac:dyDescent="0.2">
      <c r="A388" s="19"/>
      <c r="B388" s="20"/>
      <c r="K388" s="19"/>
    </row>
    <row r="389" spans="1:11" x14ac:dyDescent="0.2">
      <c r="A389" s="19"/>
      <c r="B389" s="20"/>
      <c r="K389" s="19"/>
    </row>
    <row r="390" spans="1:11" x14ac:dyDescent="0.2">
      <c r="A390" s="19"/>
      <c r="B390" s="20"/>
      <c r="K390" s="19"/>
    </row>
    <row r="391" spans="1:11" x14ac:dyDescent="0.2">
      <c r="A391" s="19"/>
      <c r="B391" s="20"/>
      <c r="K391" s="19"/>
    </row>
    <row r="392" spans="1:11" x14ac:dyDescent="0.2">
      <c r="A392" s="19"/>
      <c r="B392" s="20"/>
      <c r="K392" s="19"/>
    </row>
    <row r="393" spans="1:11" x14ac:dyDescent="0.2">
      <c r="A393" s="19"/>
      <c r="B393" s="20"/>
      <c r="K393" s="19"/>
    </row>
    <row r="394" spans="1:11" x14ac:dyDescent="0.2">
      <c r="A394" s="19"/>
      <c r="B394" s="20"/>
      <c r="K394" s="19"/>
    </row>
    <row r="395" spans="1:11" x14ac:dyDescent="0.2">
      <c r="A395" s="19"/>
      <c r="B395" s="20"/>
      <c r="K395" s="19"/>
    </row>
    <row r="396" spans="1:11" x14ac:dyDescent="0.2">
      <c r="A396" s="19"/>
      <c r="B396" s="20"/>
      <c r="K396" s="19"/>
    </row>
    <row r="397" spans="1:11" x14ac:dyDescent="0.2">
      <c r="A397" s="19"/>
      <c r="B397" s="20"/>
      <c r="K397" s="19"/>
    </row>
    <row r="398" spans="1:11" x14ac:dyDescent="0.2">
      <c r="A398" s="19"/>
      <c r="B398" s="20"/>
      <c r="K398" s="19"/>
    </row>
    <row r="399" spans="1:11" x14ac:dyDescent="0.2">
      <c r="A399" s="19"/>
      <c r="B399" s="20"/>
      <c r="K399" s="19"/>
    </row>
    <row r="400" spans="1:11" x14ac:dyDescent="0.2">
      <c r="A400" s="19"/>
      <c r="B400" s="20"/>
      <c r="K400" s="19"/>
    </row>
    <row r="401" spans="1:11" x14ac:dyDescent="0.2">
      <c r="A401" s="19"/>
      <c r="B401" s="20"/>
      <c r="K401" s="19"/>
    </row>
    <row r="402" spans="1:11" x14ac:dyDescent="0.2">
      <c r="A402" s="19"/>
      <c r="B402" s="20"/>
      <c r="K402" s="19"/>
    </row>
    <row r="403" spans="1:11" x14ac:dyDescent="0.2">
      <c r="A403" s="19"/>
      <c r="B403" s="20"/>
      <c r="K403" s="19"/>
    </row>
    <row r="404" spans="1:11" x14ac:dyDescent="0.2">
      <c r="A404" s="19"/>
      <c r="B404" s="20"/>
      <c r="K404" s="19"/>
    </row>
    <row r="405" spans="1:11" x14ac:dyDescent="0.2">
      <c r="A405" s="19"/>
      <c r="B405" s="20"/>
      <c r="K405" s="19"/>
    </row>
    <row r="406" spans="1:11" x14ac:dyDescent="0.2">
      <c r="A406" s="19"/>
      <c r="B406" s="20"/>
      <c r="K406" s="19"/>
    </row>
    <row r="407" spans="1:11" x14ac:dyDescent="0.2">
      <c r="A407" s="19"/>
      <c r="B407" s="20"/>
      <c r="K407" s="19"/>
    </row>
    <row r="408" spans="1:11" x14ac:dyDescent="0.2">
      <c r="A408" s="19"/>
      <c r="B408" s="20"/>
      <c r="K408" s="19"/>
    </row>
    <row r="409" spans="1:11" x14ac:dyDescent="0.2">
      <c r="A409" s="19"/>
      <c r="B409" s="20"/>
      <c r="K409" s="19"/>
    </row>
    <row r="410" spans="1:11" x14ac:dyDescent="0.2">
      <c r="A410" s="19"/>
      <c r="B410" s="20"/>
      <c r="K410" s="19"/>
    </row>
    <row r="411" spans="1:11" x14ac:dyDescent="0.2">
      <c r="A411" s="19"/>
      <c r="B411" s="20"/>
      <c r="K411" s="19"/>
    </row>
    <row r="412" spans="1:11" x14ac:dyDescent="0.2">
      <c r="A412" s="19"/>
      <c r="B412" s="20"/>
      <c r="K412" s="19"/>
    </row>
    <row r="413" spans="1:11" x14ac:dyDescent="0.2">
      <c r="A413" s="19"/>
      <c r="B413" s="20"/>
      <c r="K413" s="19"/>
    </row>
    <row r="414" spans="1:11" x14ac:dyDescent="0.2">
      <c r="A414" s="19"/>
      <c r="B414" s="20"/>
      <c r="K414" s="19"/>
    </row>
    <row r="415" spans="1:11" x14ac:dyDescent="0.2">
      <c r="A415" s="19"/>
      <c r="B415" s="20"/>
      <c r="K415" s="19"/>
    </row>
    <row r="416" spans="1:11" x14ac:dyDescent="0.2">
      <c r="A416" s="19"/>
      <c r="B416" s="20"/>
      <c r="K416" s="19"/>
    </row>
    <row r="417" spans="1:11" x14ac:dyDescent="0.2">
      <c r="A417" s="19"/>
      <c r="B417" s="20"/>
      <c r="K417" s="19"/>
    </row>
    <row r="418" spans="1:11" x14ac:dyDescent="0.2">
      <c r="A418" s="19"/>
      <c r="B418" s="20"/>
      <c r="K418" s="19"/>
    </row>
    <row r="419" spans="1:11" x14ac:dyDescent="0.2">
      <c r="A419" s="19"/>
      <c r="B419" s="20"/>
      <c r="K419" s="19"/>
    </row>
    <row r="420" spans="1:11" x14ac:dyDescent="0.2">
      <c r="A420" s="19"/>
      <c r="B420" s="20"/>
      <c r="K420" s="19"/>
    </row>
    <row r="421" spans="1:11" x14ac:dyDescent="0.2">
      <c r="A421" s="19"/>
      <c r="B421" s="20"/>
      <c r="K421" s="19"/>
    </row>
    <row r="422" spans="1:11" x14ac:dyDescent="0.2">
      <c r="A422" s="19"/>
      <c r="B422" s="20"/>
      <c r="K422" s="19"/>
    </row>
    <row r="423" spans="1:11" x14ac:dyDescent="0.2">
      <c r="A423" s="19"/>
      <c r="B423" s="20"/>
      <c r="K423" s="19"/>
    </row>
    <row r="424" spans="1:11" x14ac:dyDescent="0.2">
      <c r="A424" s="19"/>
      <c r="B424" s="20"/>
      <c r="K424" s="19"/>
    </row>
    <row r="425" spans="1:11" x14ac:dyDescent="0.2">
      <c r="A425" s="19"/>
      <c r="B425" s="20"/>
      <c r="K425" s="19"/>
    </row>
    <row r="426" spans="1:11" x14ac:dyDescent="0.2">
      <c r="A426" s="19"/>
      <c r="B426" s="20"/>
      <c r="K426" s="19"/>
    </row>
    <row r="427" spans="1:11" x14ac:dyDescent="0.2">
      <c r="A427" s="19"/>
      <c r="B427" s="20"/>
      <c r="K427" s="19"/>
    </row>
    <row r="428" spans="1:11" x14ac:dyDescent="0.2">
      <c r="A428" s="19"/>
      <c r="B428" s="20"/>
      <c r="K428" s="19"/>
    </row>
    <row r="429" spans="1:11" x14ac:dyDescent="0.2">
      <c r="A429" s="19"/>
      <c r="B429" s="20"/>
      <c r="K429" s="19"/>
    </row>
    <row r="430" spans="1:11" x14ac:dyDescent="0.2">
      <c r="A430" s="19"/>
      <c r="B430" s="20"/>
      <c r="K430" s="19"/>
    </row>
    <row r="431" spans="1:11" x14ac:dyDescent="0.2">
      <c r="A431" s="19"/>
      <c r="B431" s="20"/>
      <c r="K431" s="19"/>
    </row>
    <row r="432" spans="1:11" x14ac:dyDescent="0.2">
      <c r="A432" s="19"/>
      <c r="B432" s="20"/>
      <c r="K432" s="19"/>
    </row>
    <row r="433" spans="1:11" x14ac:dyDescent="0.2">
      <c r="A433" s="19"/>
      <c r="B433" s="20"/>
      <c r="K433" s="19"/>
    </row>
    <row r="434" spans="1:11" x14ac:dyDescent="0.2">
      <c r="A434" s="19"/>
      <c r="B434" s="20"/>
      <c r="K434" s="19"/>
    </row>
    <row r="435" spans="1:11" x14ac:dyDescent="0.2">
      <c r="A435" s="19"/>
      <c r="B435" s="20"/>
      <c r="K435" s="19"/>
    </row>
    <row r="436" spans="1:11" x14ac:dyDescent="0.2">
      <c r="A436" s="19"/>
      <c r="B436" s="20"/>
      <c r="K436" s="19"/>
    </row>
    <row r="437" spans="1:11" x14ac:dyDescent="0.2">
      <c r="A437" s="19"/>
      <c r="B437" s="20"/>
      <c r="K437" s="19"/>
    </row>
    <row r="438" spans="1:11" x14ac:dyDescent="0.2">
      <c r="A438" s="19"/>
      <c r="B438" s="20"/>
      <c r="K438" s="19"/>
    </row>
    <row r="439" spans="1:11" x14ac:dyDescent="0.2">
      <c r="A439" s="19"/>
      <c r="B439" s="20"/>
      <c r="K439" s="19"/>
    </row>
    <row r="440" spans="1:11" x14ac:dyDescent="0.2">
      <c r="A440" s="19"/>
      <c r="B440" s="20"/>
      <c r="K440" s="19"/>
    </row>
    <row r="441" spans="1:11" x14ac:dyDescent="0.2">
      <c r="A441" s="19"/>
      <c r="B441" s="20"/>
      <c r="K441" s="19"/>
    </row>
    <row r="442" spans="1:11" x14ac:dyDescent="0.2">
      <c r="A442" s="19"/>
      <c r="B442" s="20"/>
      <c r="K442" s="19"/>
    </row>
    <row r="443" spans="1:11" x14ac:dyDescent="0.2">
      <c r="A443" s="19"/>
      <c r="B443" s="20"/>
      <c r="K443" s="19"/>
    </row>
    <row r="444" spans="1:11" x14ac:dyDescent="0.2">
      <c r="A444" s="19"/>
      <c r="B444" s="20"/>
      <c r="K444" s="19"/>
    </row>
    <row r="445" spans="1:11" x14ac:dyDescent="0.2">
      <c r="A445" s="19"/>
      <c r="B445" s="20"/>
      <c r="K445" s="19"/>
    </row>
    <row r="446" spans="1:11" x14ac:dyDescent="0.2">
      <c r="A446" s="19"/>
      <c r="B446" s="20"/>
      <c r="K446" s="19"/>
    </row>
    <row r="447" spans="1:11" x14ac:dyDescent="0.2">
      <c r="A447" s="19"/>
      <c r="B447" s="20"/>
      <c r="K447" s="19"/>
    </row>
    <row r="448" spans="1:11" x14ac:dyDescent="0.2">
      <c r="A448" s="19"/>
      <c r="B448" s="20"/>
      <c r="K448" s="19"/>
    </row>
    <row r="449" spans="1:11" x14ac:dyDescent="0.2">
      <c r="A449" s="19"/>
      <c r="B449" s="20"/>
      <c r="K449" s="19"/>
    </row>
    <row r="450" spans="1:11" x14ac:dyDescent="0.2">
      <c r="A450" s="19"/>
      <c r="B450" s="20"/>
      <c r="K450" s="19"/>
    </row>
    <row r="451" spans="1:11" x14ac:dyDescent="0.2">
      <c r="A451" s="19"/>
      <c r="B451" s="20"/>
      <c r="K451" s="19"/>
    </row>
    <row r="452" spans="1:11" x14ac:dyDescent="0.2">
      <c r="A452" s="19"/>
      <c r="B452" s="20"/>
      <c r="K452" s="19"/>
    </row>
    <row r="453" spans="1:11" x14ac:dyDescent="0.2">
      <c r="A453" s="19"/>
      <c r="B453" s="20"/>
      <c r="K453" s="19"/>
    </row>
    <row r="454" spans="1:11" x14ac:dyDescent="0.2">
      <c r="A454" s="19"/>
      <c r="B454" s="20"/>
      <c r="K454" s="19"/>
    </row>
    <row r="455" spans="1:11" x14ac:dyDescent="0.2">
      <c r="A455" s="19"/>
      <c r="B455" s="20"/>
      <c r="K455" s="19"/>
    </row>
    <row r="456" spans="1:11" x14ac:dyDescent="0.2">
      <c r="A456" s="19"/>
      <c r="B456" s="20"/>
      <c r="K456" s="19"/>
    </row>
    <row r="457" spans="1:11" x14ac:dyDescent="0.2">
      <c r="A457" s="19"/>
      <c r="B457" s="20"/>
      <c r="K457" s="19"/>
    </row>
    <row r="458" spans="1:11" x14ac:dyDescent="0.2">
      <c r="A458" s="19"/>
      <c r="B458" s="20"/>
      <c r="K458" s="19"/>
    </row>
    <row r="459" spans="1:11" x14ac:dyDescent="0.2">
      <c r="A459" s="19"/>
      <c r="B459" s="20"/>
      <c r="K459" s="19"/>
    </row>
    <row r="460" spans="1:11" x14ac:dyDescent="0.2">
      <c r="A460" s="19"/>
      <c r="B460" s="20"/>
      <c r="K460" s="19"/>
    </row>
    <row r="461" spans="1:11" x14ac:dyDescent="0.2">
      <c r="A461" s="19"/>
      <c r="B461" s="20"/>
      <c r="K461" s="19"/>
    </row>
    <row r="462" spans="1:11" x14ac:dyDescent="0.2">
      <c r="A462" s="19"/>
      <c r="B462" s="20"/>
      <c r="K462" s="19"/>
    </row>
    <row r="463" spans="1:11" x14ac:dyDescent="0.2">
      <c r="A463" s="19"/>
      <c r="B463" s="20"/>
      <c r="K463" s="19"/>
    </row>
    <row r="464" spans="1:11" x14ac:dyDescent="0.2">
      <c r="A464" s="19"/>
      <c r="B464" s="20"/>
      <c r="K464" s="19"/>
    </row>
    <row r="465" spans="1:11" x14ac:dyDescent="0.2">
      <c r="A465" s="19"/>
      <c r="B465" s="20"/>
      <c r="K465" s="19"/>
    </row>
    <row r="466" spans="1:11" x14ac:dyDescent="0.2">
      <c r="A466" s="19"/>
      <c r="B466" s="20"/>
      <c r="K466" s="19"/>
    </row>
    <row r="467" spans="1:11" x14ac:dyDescent="0.2">
      <c r="A467" s="19"/>
      <c r="B467" s="20"/>
      <c r="K467" s="19"/>
    </row>
    <row r="468" spans="1:11" x14ac:dyDescent="0.2">
      <c r="A468" s="19"/>
      <c r="B468" s="20"/>
      <c r="K468" s="19"/>
    </row>
    <row r="469" spans="1:11" x14ac:dyDescent="0.2">
      <c r="A469" s="19"/>
      <c r="B469" s="20"/>
      <c r="K469" s="19"/>
    </row>
    <row r="470" spans="1:11" x14ac:dyDescent="0.2">
      <c r="A470" s="19"/>
      <c r="B470" s="20"/>
      <c r="K470" s="19"/>
    </row>
    <row r="471" spans="1:11" x14ac:dyDescent="0.2">
      <c r="A471" s="19"/>
      <c r="B471" s="20"/>
      <c r="K471" s="19"/>
    </row>
    <row r="472" spans="1:11" x14ac:dyDescent="0.2">
      <c r="A472" s="19"/>
      <c r="B472" s="20"/>
      <c r="K472" s="19"/>
    </row>
    <row r="473" spans="1:11" x14ac:dyDescent="0.2">
      <c r="A473" s="19"/>
      <c r="B473" s="20"/>
      <c r="K473" s="19"/>
    </row>
    <row r="474" spans="1:11" x14ac:dyDescent="0.2">
      <c r="A474" s="19"/>
      <c r="B474" s="20"/>
      <c r="K474" s="19"/>
    </row>
    <row r="475" spans="1:11" x14ac:dyDescent="0.2">
      <c r="A475" s="19"/>
      <c r="B475" s="20"/>
      <c r="K475" s="19"/>
    </row>
    <row r="476" spans="1:11" x14ac:dyDescent="0.2">
      <c r="A476" s="19"/>
      <c r="B476" s="20"/>
      <c r="K476" s="19"/>
    </row>
    <row r="477" spans="1:11" x14ac:dyDescent="0.2">
      <c r="A477" s="19"/>
      <c r="B477" s="20"/>
      <c r="K477" s="19"/>
    </row>
    <row r="478" spans="1:11" x14ac:dyDescent="0.2">
      <c r="A478" s="19"/>
      <c r="B478" s="20"/>
      <c r="K478" s="19"/>
    </row>
    <row r="479" spans="1:11" x14ac:dyDescent="0.2">
      <c r="A479" s="19"/>
      <c r="B479" s="20"/>
      <c r="K479" s="19"/>
    </row>
    <row r="480" spans="1:11" x14ac:dyDescent="0.2">
      <c r="A480" s="19"/>
      <c r="B480" s="20"/>
      <c r="K480" s="19"/>
    </row>
    <row r="481" spans="1:11" x14ac:dyDescent="0.2">
      <c r="A481" s="19"/>
      <c r="B481" s="20"/>
      <c r="K481" s="19"/>
    </row>
    <row r="482" spans="1:11" x14ac:dyDescent="0.2">
      <c r="A482" s="19"/>
      <c r="B482" s="20"/>
      <c r="K482" s="19"/>
    </row>
    <row r="483" spans="1:11" x14ac:dyDescent="0.2">
      <c r="A483" s="19"/>
      <c r="B483" s="20"/>
      <c r="K483" s="19"/>
    </row>
    <row r="484" spans="1:11" x14ac:dyDescent="0.2">
      <c r="A484" s="19"/>
      <c r="B484" s="20"/>
      <c r="K484" s="19"/>
    </row>
    <row r="485" spans="1:11" x14ac:dyDescent="0.2">
      <c r="A485" s="19"/>
      <c r="B485" s="20"/>
      <c r="K485" s="19"/>
    </row>
    <row r="486" spans="1:11" x14ac:dyDescent="0.2">
      <c r="A486" s="19"/>
      <c r="B486" s="20"/>
      <c r="K486" s="19"/>
    </row>
    <row r="487" spans="1:11" x14ac:dyDescent="0.2">
      <c r="A487" s="19"/>
      <c r="B487" s="20"/>
      <c r="K487" s="19"/>
    </row>
    <row r="488" spans="1:11" x14ac:dyDescent="0.2">
      <c r="A488" s="19"/>
      <c r="B488" s="20"/>
      <c r="K488" s="19"/>
    </row>
    <row r="489" spans="1:11" x14ac:dyDescent="0.2">
      <c r="A489" s="19"/>
      <c r="B489" s="20"/>
      <c r="K489" s="19"/>
    </row>
    <row r="490" spans="1:11" x14ac:dyDescent="0.2">
      <c r="A490" s="19"/>
      <c r="B490" s="20"/>
      <c r="K490" s="19"/>
    </row>
    <row r="491" spans="1:11" x14ac:dyDescent="0.2">
      <c r="A491" s="19"/>
      <c r="B491" s="20"/>
      <c r="K491" s="19"/>
    </row>
    <row r="492" spans="1:11" x14ac:dyDescent="0.2">
      <c r="A492" s="19"/>
      <c r="B492" s="20"/>
      <c r="K492" s="19"/>
    </row>
    <row r="493" spans="1:11" x14ac:dyDescent="0.2">
      <c r="A493" s="19"/>
      <c r="B493" s="20"/>
      <c r="K493" s="19"/>
    </row>
    <row r="494" spans="1:11" x14ac:dyDescent="0.2">
      <c r="A494" s="19"/>
      <c r="B494" s="20"/>
      <c r="K494" s="19"/>
    </row>
    <row r="495" spans="1:11" x14ac:dyDescent="0.2">
      <c r="A495" s="19"/>
      <c r="B495" s="20"/>
      <c r="K495" s="19"/>
    </row>
    <row r="496" spans="1:11" x14ac:dyDescent="0.2">
      <c r="A496" s="19"/>
      <c r="B496" s="20"/>
      <c r="K496" s="19"/>
    </row>
    <row r="497" spans="1:11" x14ac:dyDescent="0.2">
      <c r="A497" s="19"/>
      <c r="B497" s="20"/>
      <c r="K497" s="19"/>
    </row>
    <row r="498" spans="1:11" x14ac:dyDescent="0.2">
      <c r="A498" s="19"/>
      <c r="B498" s="20"/>
      <c r="K498" s="19"/>
    </row>
    <row r="499" spans="1:11" x14ac:dyDescent="0.2">
      <c r="A499" s="19"/>
      <c r="B499" s="20"/>
      <c r="K499" s="19"/>
    </row>
    <row r="500" spans="1:11" x14ac:dyDescent="0.2">
      <c r="A500" s="19"/>
      <c r="B500" s="20"/>
      <c r="K500" s="19"/>
    </row>
    <row r="501" spans="1:11" x14ac:dyDescent="0.2">
      <c r="A501" s="19"/>
      <c r="B501" s="20"/>
      <c r="K501" s="19"/>
    </row>
    <row r="502" spans="1:11" x14ac:dyDescent="0.2">
      <c r="A502" s="19"/>
      <c r="B502" s="20"/>
      <c r="K502" s="19"/>
    </row>
    <row r="503" spans="1:11" x14ac:dyDescent="0.2">
      <c r="A503" s="19"/>
      <c r="B503" s="20"/>
      <c r="K503" s="19"/>
    </row>
    <row r="504" spans="1:11" x14ac:dyDescent="0.2">
      <c r="A504" s="19"/>
      <c r="B504" s="20"/>
      <c r="K504" s="19"/>
    </row>
    <row r="505" spans="1:11" x14ac:dyDescent="0.2">
      <c r="A505" s="19"/>
      <c r="B505" s="20"/>
      <c r="K505" s="19"/>
    </row>
    <row r="506" spans="1:11" x14ac:dyDescent="0.2">
      <c r="A506" s="19"/>
      <c r="B506" s="20"/>
      <c r="K506" s="19"/>
    </row>
    <row r="507" spans="1:11" x14ac:dyDescent="0.2">
      <c r="A507" s="19"/>
      <c r="B507" s="20"/>
      <c r="K507" s="19"/>
    </row>
    <row r="508" spans="1:11" x14ac:dyDescent="0.2">
      <c r="A508" s="19"/>
      <c r="B508" s="20"/>
      <c r="K508" s="19"/>
    </row>
    <row r="509" spans="1:11" x14ac:dyDescent="0.2">
      <c r="A509" s="19"/>
      <c r="B509" s="20"/>
      <c r="K509" s="19"/>
    </row>
    <row r="510" spans="1:11" x14ac:dyDescent="0.2">
      <c r="A510" s="19"/>
      <c r="B510" s="20"/>
      <c r="K510" s="19"/>
    </row>
    <row r="511" spans="1:11" x14ac:dyDescent="0.2">
      <c r="A511" s="19"/>
      <c r="B511" s="20"/>
      <c r="K511" s="19"/>
    </row>
    <row r="512" spans="1:11" x14ac:dyDescent="0.2">
      <c r="A512" s="19"/>
      <c r="B512" s="20"/>
      <c r="K512" s="19"/>
    </row>
    <row r="513" spans="1:11" x14ac:dyDescent="0.2">
      <c r="A513" s="19"/>
      <c r="B513" s="20"/>
      <c r="K513" s="19"/>
    </row>
    <row r="514" spans="1:11" x14ac:dyDescent="0.2">
      <c r="A514" s="19"/>
      <c r="B514" s="20"/>
      <c r="K514" s="19"/>
    </row>
    <row r="515" spans="1:11" x14ac:dyDescent="0.2">
      <c r="A515" s="19"/>
      <c r="B515" s="20"/>
      <c r="K515" s="19"/>
    </row>
    <row r="516" spans="1:11" x14ac:dyDescent="0.2">
      <c r="A516" s="19"/>
      <c r="B516" s="20"/>
      <c r="K516" s="19"/>
    </row>
    <row r="517" spans="1:11" x14ac:dyDescent="0.2">
      <c r="A517" s="19"/>
      <c r="B517" s="20"/>
      <c r="K517" s="19"/>
    </row>
    <row r="518" spans="1:11" x14ac:dyDescent="0.2">
      <c r="A518" s="19"/>
      <c r="B518" s="20"/>
      <c r="K518" s="19"/>
    </row>
    <row r="519" spans="1:11" x14ac:dyDescent="0.2">
      <c r="A519" s="19"/>
      <c r="B519" s="20"/>
      <c r="K519" s="19"/>
    </row>
    <row r="520" spans="1:11" x14ac:dyDescent="0.2">
      <c r="A520" s="19"/>
      <c r="B520" s="20"/>
      <c r="K520" s="19"/>
    </row>
    <row r="521" spans="1:11" x14ac:dyDescent="0.2">
      <c r="A521" s="19"/>
      <c r="B521" s="20"/>
      <c r="K521" s="19"/>
    </row>
    <row r="522" spans="1:11" x14ac:dyDescent="0.2">
      <c r="A522" s="19"/>
      <c r="B522" s="20"/>
      <c r="K522" s="19"/>
    </row>
    <row r="523" spans="1:11" x14ac:dyDescent="0.2">
      <c r="A523" s="19"/>
      <c r="B523" s="20"/>
      <c r="K523" s="19"/>
    </row>
    <row r="524" spans="1:11" x14ac:dyDescent="0.2">
      <c r="A524" s="19"/>
      <c r="B524" s="20"/>
      <c r="K524" s="19"/>
    </row>
    <row r="525" spans="1:11" x14ac:dyDescent="0.2">
      <c r="A525" s="19"/>
      <c r="B525" s="20"/>
      <c r="K525" s="19"/>
    </row>
    <row r="526" spans="1:11" x14ac:dyDescent="0.2">
      <c r="A526" s="19"/>
      <c r="B526" s="20"/>
      <c r="K526" s="19"/>
    </row>
    <row r="527" spans="1:11" x14ac:dyDescent="0.2">
      <c r="A527" s="19"/>
      <c r="B527" s="20"/>
      <c r="K527" s="19"/>
    </row>
    <row r="528" spans="1:11" x14ac:dyDescent="0.2">
      <c r="A528" s="19"/>
      <c r="B528" s="20"/>
      <c r="K528" s="19"/>
    </row>
    <row r="529" spans="1:11" x14ac:dyDescent="0.2">
      <c r="A529" s="19"/>
      <c r="B529" s="20"/>
      <c r="K529" s="19"/>
    </row>
    <row r="530" spans="1:11" x14ac:dyDescent="0.2">
      <c r="A530" s="19"/>
      <c r="B530" s="20"/>
      <c r="K530" s="19"/>
    </row>
    <row r="531" spans="1:11" x14ac:dyDescent="0.2">
      <c r="A531" s="19"/>
      <c r="B531" s="20"/>
      <c r="K531" s="19"/>
    </row>
    <row r="532" spans="1:11" x14ac:dyDescent="0.2">
      <c r="A532" s="19"/>
      <c r="B532" s="20"/>
      <c r="K532" s="19"/>
    </row>
    <row r="533" spans="1:11" x14ac:dyDescent="0.2">
      <c r="A533" s="19"/>
      <c r="B533" s="20"/>
      <c r="K533" s="19"/>
    </row>
    <row r="534" spans="1:11" x14ac:dyDescent="0.2">
      <c r="A534" s="19"/>
      <c r="B534" s="20"/>
      <c r="K534" s="19"/>
    </row>
    <row r="535" spans="1:11" x14ac:dyDescent="0.2">
      <c r="A535" s="19"/>
      <c r="B535" s="20"/>
      <c r="K535" s="19"/>
    </row>
    <row r="536" spans="1:11" x14ac:dyDescent="0.2">
      <c r="A536" s="19"/>
      <c r="B536" s="20"/>
      <c r="K536" s="19"/>
    </row>
    <row r="537" spans="1:11" x14ac:dyDescent="0.2">
      <c r="A537" s="19"/>
      <c r="B537" s="20"/>
      <c r="K537" s="19"/>
    </row>
    <row r="538" spans="1:11" x14ac:dyDescent="0.2">
      <c r="A538" s="19"/>
      <c r="B538" s="20"/>
      <c r="K538" s="19"/>
    </row>
    <row r="539" spans="1:11" x14ac:dyDescent="0.2">
      <c r="A539" s="19"/>
      <c r="B539" s="20"/>
      <c r="K539" s="19"/>
    </row>
    <row r="540" spans="1:11" x14ac:dyDescent="0.2">
      <c r="A540" s="19"/>
      <c r="B540" s="20"/>
      <c r="K540" s="19"/>
    </row>
    <row r="541" spans="1:11" x14ac:dyDescent="0.2">
      <c r="A541" s="19"/>
      <c r="B541" s="20"/>
      <c r="K541" s="19"/>
    </row>
    <row r="542" spans="1:11" x14ac:dyDescent="0.2">
      <c r="A542" s="19"/>
      <c r="B542" s="20"/>
      <c r="K542" s="19"/>
    </row>
    <row r="543" spans="1:11" x14ac:dyDescent="0.2">
      <c r="A543" s="19"/>
      <c r="B543" s="20"/>
      <c r="K543" s="19"/>
    </row>
    <row r="544" spans="1:11" x14ac:dyDescent="0.2">
      <c r="A544" s="19"/>
      <c r="B544" s="20"/>
      <c r="K544" s="19"/>
    </row>
    <row r="545" spans="1:11" x14ac:dyDescent="0.2">
      <c r="A545" s="19"/>
      <c r="B545" s="20"/>
      <c r="K545" s="19"/>
    </row>
    <row r="546" spans="1:11" x14ac:dyDescent="0.2">
      <c r="A546" s="19"/>
      <c r="B546" s="20"/>
      <c r="K546" s="19"/>
    </row>
    <row r="547" spans="1:11" x14ac:dyDescent="0.2">
      <c r="A547" s="19"/>
      <c r="B547" s="20"/>
      <c r="K547" s="19"/>
    </row>
    <row r="548" spans="1:11" x14ac:dyDescent="0.2">
      <c r="A548" s="19"/>
      <c r="B548" s="20"/>
      <c r="K548" s="19"/>
    </row>
    <row r="549" spans="1:11" x14ac:dyDescent="0.2">
      <c r="A549" s="19"/>
      <c r="B549" s="20"/>
      <c r="K549" s="19"/>
    </row>
    <row r="550" spans="1:11" x14ac:dyDescent="0.2">
      <c r="A550" s="19"/>
      <c r="B550" s="20"/>
      <c r="K550" s="19"/>
    </row>
    <row r="551" spans="1:11" x14ac:dyDescent="0.2">
      <c r="A551" s="19"/>
      <c r="B551" s="20"/>
      <c r="K551" s="19"/>
    </row>
    <row r="552" spans="1:11" x14ac:dyDescent="0.2">
      <c r="A552" s="19"/>
      <c r="B552" s="20"/>
      <c r="K552" s="19"/>
    </row>
    <row r="553" spans="1:11" x14ac:dyDescent="0.2">
      <c r="A553" s="19"/>
      <c r="B553" s="20"/>
      <c r="K553" s="19"/>
    </row>
    <row r="554" spans="1:11" x14ac:dyDescent="0.2">
      <c r="A554" s="19"/>
      <c r="B554" s="20"/>
      <c r="K554" s="19"/>
    </row>
    <row r="555" spans="1:11" x14ac:dyDescent="0.2">
      <c r="A555" s="19"/>
      <c r="B555" s="20"/>
      <c r="K555" s="19"/>
    </row>
    <row r="556" spans="1:11" x14ac:dyDescent="0.2">
      <c r="A556" s="19"/>
      <c r="B556" s="20"/>
      <c r="K556" s="19"/>
    </row>
    <row r="557" spans="1:11" x14ac:dyDescent="0.2">
      <c r="A557" s="19"/>
      <c r="B557" s="20"/>
      <c r="K557" s="19"/>
    </row>
    <row r="558" spans="1:11" x14ac:dyDescent="0.2">
      <c r="A558" s="19"/>
      <c r="B558" s="20"/>
      <c r="K558" s="19"/>
    </row>
    <row r="559" spans="1:11" x14ac:dyDescent="0.2">
      <c r="A559" s="19"/>
      <c r="B559" s="20"/>
      <c r="K559" s="19"/>
    </row>
    <row r="560" spans="1:11" x14ac:dyDescent="0.2">
      <c r="A560" s="19"/>
      <c r="B560" s="20"/>
      <c r="K560" s="19"/>
    </row>
    <row r="561" spans="1:11" x14ac:dyDescent="0.2">
      <c r="A561" s="19"/>
      <c r="B561" s="20"/>
      <c r="K561" s="19"/>
    </row>
    <row r="562" spans="1:11" x14ac:dyDescent="0.2">
      <c r="A562" s="19"/>
      <c r="B562" s="20"/>
      <c r="K562" s="19"/>
    </row>
    <row r="563" spans="1:11" x14ac:dyDescent="0.2">
      <c r="A563" s="19"/>
      <c r="B563" s="20"/>
      <c r="K563" s="19"/>
    </row>
    <row r="564" spans="1:11" x14ac:dyDescent="0.2">
      <c r="A564" s="19"/>
      <c r="B564" s="20"/>
      <c r="K564" s="19"/>
    </row>
    <row r="565" spans="1:11" x14ac:dyDescent="0.2">
      <c r="A565" s="19"/>
      <c r="B565" s="20"/>
      <c r="K565" s="19"/>
    </row>
    <row r="566" spans="1:11" x14ac:dyDescent="0.2">
      <c r="A566" s="19"/>
      <c r="B566" s="20"/>
      <c r="K566" s="19"/>
    </row>
    <row r="567" spans="1:11" x14ac:dyDescent="0.2">
      <c r="A567" s="19"/>
      <c r="B567" s="20"/>
      <c r="K567" s="19"/>
    </row>
    <row r="568" spans="1:11" x14ac:dyDescent="0.2">
      <c r="A568" s="19"/>
      <c r="B568" s="20"/>
      <c r="K568" s="19"/>
    </row>
    <row r="569" spans="1:11" x14ac:dyDescent="0.2">
      <c r="A569" s="19"/>
      <c r="B569" s="20"/>
      <c r="K569" s="19"/>
    </row>
    <row r="570" spans="1:11" x14ac:dyDescent="0.2">
      <c r="A570" s="19"/>
      <c r="B570" s="20"/>
      <c r="K570" s="19"/>
    </row>
    <row r="571" spans="1:11" x14ac:dyDescent="0.2">
      <c r="A571" s="19"/>
      <c r="B571" s="20"/>
      <c r="K571" s="19"/>
    </row>
    <row r="572" spans="1:11" x14ac:dyDescent="0.2">
      <c r="A572" s="19"/>
      <c r="B572" s="20"/>
      <c r="K572" s="19"/>
    </row>
    <row r="573" spans="1:11" x14ac:dyDescent="0.2">
      <c r="A573" s="19"/>
      <c r="B573" s="20"/>
      <c r="K573" s="19"/>
    </row>
    <row r="574" spans="1:11" x14ac:dyDescent="0.2">
      <c r="A574" s="19"/>
      <c r="B574" s="20"/>
      <c r="K574" s="19"/>
    </row>
    <row r="575" spans="1:11" x14ac:dyDescent="0.2">
      <c r="A575" s="19"/>
      <c r="B575" s="20"/>
      <c r="K575" s="19"/>
    </row>
    <row r="576" spans="1:11" x14ac:dyDescent="0.2">
      <c r="A576" s="19"/>
      <c r="B576" s="20"/>
      <c r="K576" s="19"/>
    </row>
    <row r="577" spans="1:11" x14ac:dyDescent="0.2">
      <c r="A577" s="19"/>
      <c r="B577" s="20"/>
      <c r="K577" s="19"/>
    </row>
    <row r="578" spans="1:11" x14ac:dyDescent="0.2">
      <c r="A578" s="19"/>
      <c r="B578" s="20"/>
      <c r="K578" s="19"/>
    </row>
    <row r="579" spans="1:11" x14ac:dyDescent="0.2">
      <c r="A579" s="19"/>
      <c r="B579" s="20"/>
      <c r="K579" s="19"/>
    </row>
    <row r="580" spans="1:11" x14ac:dyDescent="0.2">
      <c r="A580" s="19"/>
      <c r="B580" s="20"/>
      <c r="K580" s="19"/>
    </row>
    <row r="581" spans="1:11" x14ac:dyDescent="0.2">
      <c r="A581" s="19"/>
      <c r="B581" s="20"/>
      <c r="K581" s="19"/>
    </row>
    <row r="582" spans="1:11" x14ac:dyDescent="0.2">
      <c r="A582" s="19"/>
      <c r="B582" s="20"/>
      <c r="K582" s="19"/>
    </row>
    <row r="583" spans="1:11" x14ac:dyDescent="0.2">
      <c r="A583" s="19"/>
      <c r="B583" s="20"/>
      <c r="K583" s="19"/>
    </row>
    <row r="584" spans="1:11" x14ac:dyDescent="0.2">
      <c r="A584" s="19"/>
      <c r="B584" s="20"/>
      <c r="K584" s="19"/>
    </row>
    <row r="585" spans="1:11" x14ac:dyDescent="0.2">
      <c r="A585" s="19"/>
      <c r="B585" s="20"/>
      <c r="K585" s="19"/>
    </row>
    <row r="586" spans="1:11" x14ac:dyDescent="0.2">
      <c r="A586" s="19"/>
      <c r="B586" s="20"/>
      <c r="K586" s="19"/>
    </row>
    <row r="587" spans="1:11" x14ac:dyDescent="0.2">
      <c r="A587" s="19"/>
      <c r="B587" s="20"/>
      <c r="K587" s="19"/>
    </row>
    <row r="588" spans="1:11" x14ac:dyDescent="0.2">
      <c r="A588" s="19"/>
      <c r="B588" s="20"/>
      <c r="K588" s="19"/>
    </row>
    <row r="589" spans="1:11" x14ac:dyDescent="0.2">
      <c r="A589" s="19"/>
      <c r="B589" s="20"/>
      <c r="K589" s="19"/>
    </row>
    <row r="590" spans="1:11" x14ac:dyDescent="0.2">
      <c r="A590" s="19"/>
      <c r="B590" s="20"/>
      <c r="K590" s="19"/>
    </row>
    <row r="591" spans="1:11" x14ac:dyDescent="0.2">
      <c r="A591" s="19"/>
      <c r="B591" s="20"/>
      <c r="K591" s="19"/>
    </row>
    <row r="592" spans="1:11" x14ac:dyDescent="0.2">
      <c r="A592" s="19"/>
      <c r="B592" s="20"/>
      <c r="K592" s="19"/>
    </row>
    <row r="593" spans="1:11" x14ac:dyDescent="0.2">
      <c r="A593" s="19"/>
      <c r="B593" s="20"/>
      <c r="K593" s="19"/>
    </row>
    <row r="594" spans="1:11" x14ac:dyDescent="0.2">
      <c r="A594" s="19"/>
      <c r="B594" s="20"/>
      <c r="K594" s="19"/>
    </row>
    <row r="595" spans="1:11" x14ac:dyDescent="0.2">
      <c r="A595" s="19"/>
      <c r="B595" s="20"/>
      <c r="K595" s="19"/>
    </row>
    <row r="596" spans="1:11" x14ac:dyDescent="0.2">
      <c r="A596" s="19"/>
      <c r="B596" s="20"/>
      <c r="K596" s="19"/>
    </row>
    <row r="597" spans="1:11" x14ac:dyDescent="0.2">
      <c r="A597" s="19"/>
      <c r="B597" s="20"/>
      <c r="K597" s="19"/>
    </row>
    <row r="598" spans="1:11" x14ac:dyDescent="0.2">
      <c r="A598" s="19"/>
      <c r="B598" s="20"/>
      <c r="K598" s="19"/>
    </row>
    <row r="599" spans="1:11" x14ac:dyDescent="0.2">
      <c r="A599" s="19"/>
      <c r="B599" s="20"/>
      <c r="K599" s="19"/>
    </row>
    <row r="600" spans="1:11" x14ac:dyDescent="0.2">
      <c r="A600" s="19"/>
      <c r="B600" s="20"/>
      <c r="K600" s="19"/>
    </row>
    <row r="601" spans="1:11" x14ac:dyDescent="0.2">
      <c r="A601" s="19"/>
      <c r="B601" s="20"/>
      <c r="K601" s="19"/>
    </row>
    <row r="602" spans="1:11" x14ac:dyDescent="0.2">
      <c r="A602" s="19"/>
      <c r="B602" s="20"/>
      <c r="K602" s="19"/>
    </row>
    <row r="603" spans="1:11" x14ac:dyDescent="0.2">
      <c r="A603" s="19"/>
      <c r="B603" s="20"/>
      <c r="K603" s="19"/>
    </row>
    <row r="604" spans="1:11" x14ac:dyDescent="0.2">
      <c r="A604" s="19"/>
      <c r="B604" s="20"/>
      <c r="K604" s="19"/>
    </row>
    <row r="605" spans="1:11" x14ac:dyDescent="0.2">
      <c r="A605" s="19"/>
      <c r="B605" s="20"/>
      <c r="K605" s="19"/>
    </row>
    <row r="606" spans="1:11" x14ac:dyDescent="0.2">
      <c r="A606" s="19"/>
      <c r="B606" s="20"/>
      <c r="K606" s="19"/>
    </row>
    <row r="607" spans="1:11" x14ac:dyDescent="0.2">
      <c r="A607" s="19"/>
      <c r="B607" s="20"/>
      <c r="K607" s="19"/>
    </row>
    <row r="608" spans="1:11" x14ac:dyDescent="0.2">
      <c r="A608" s="19"/>
      <c r="B608" s="20"/>
      <c r="K608" s="19"/>
    </row>
    <row r="609" spans="1:11" x14ac:dyDescent="0.2">
      <c r="A609" s="19"/>
      <c r="B609" s="20"/>
      <c r="K609" s="19"/>
    </row>
    <row r="610" spans="1:11" x14ac:dyDescent="0.2">
      <c r="A610" s="19"/>
      <c r="B610" s="20"/>
      <c r="K610" s="19"/>
    </row>
    <row r="611" spans="1:11" x14ac:dyDescent="0.2">
      <c r="A611" s="19"/>
      <c r="B611" s="20"/>
      <c r="K611" s="19"/>
    </row>
    <row r="612" spans="1:11" x14ac:dyDescent="0.2">
      <c r="A612" s="19"/>
      <c r="B612" s="20"/>
      <c r="K612" s="19"/>
    </row>
    <row r="613" spans="1:11" x14ac:dyDescent="0.2">
      <c r="A613" s="19"/>
      <c r="B613" s="20"/>
      <c r="K613" s="19"/>
    </row>
    <row r="614" spans="1:11" x14ac:dyDescent="0.2">
      <c r="A614" s="19"/>
      <c r="B614" s="20"/>
      <c r="K614" s="19"/>
    </row>
    <row r="615" spans="1:11" x14ac:dyDescent="0.2">
      <c r="A615" s="19"/>
      <c r="B615" s="20"/>
      <c r="K615" s="19"/>
    </row>
    <row r="616" spans="1:11" x14ac:dyDescent="0.2">
      <c r="A616" s="19"/>
      <c r="B616" s="20"/>
      <c r="K616" s="19"/>
    </row>
    <row r="617" spans="1:11" x14ac:dyDescent="0.2">
      <c r="A617" s="19"/>
      <c r="B617" s="20"/>
      <c r="K617" s="19"/>
    </row>
    <row r="618" spans="1:11" x14ac:dyDescent="0.2">
      <c r="A618" s="19"/>
      <c r="B618" s="20"/>
      <c r="K618" s="19"/>
    </row>
    <row r="619" spans="1:11" x14ac:dyDescent="0.2">
      <c r="A619" s="19"/>
      <c r="B619" s="20"/>
      <c r="K619" s="19"/>
    </row>
    <row r="620" spans="1:11" x14ac:dyDescent="0.2">
      <c r="A620" s="19"/>
      <c r="B620" s="20"/>
      <c r="K620" s="19"/>
    </row>
    <row r="621" spans="1:11" x14ac:dyDescent="0.2">
      <c r="A621" s="19"/>
      <c r="B621" s="20"/>
      <c r="K621" s="19"/>
    </row>
    <row r="622" spans="1:11" x14ac:dyDescent="0.2">
      <c r="A622" s="19"/>
      <c r="B622" s="20"/>
      <c r="K622" s="19"/>
    </row>
    <row r="623" spans="1:11" x14ac:dyDescent="0.2">
      <c r="A623" s="19"/>
      <c r="B623" s="20"/>
      <c r="K623" s="19"/>
    </row>
    <row r="624" spans="1:11" x14ac:dyDescent="0.2">
      <c r="A624" s="19"/>
      <c r="B624" s="20"/>
      <c r="K624" s="19"/>
    </row>
    <row r="625" spans="1:11" x14ac:dyDescent="0.2">
      <c r="A625" s="19"/>
      <c r="B625" s="20"/>
      <c r="K625" s="19"/>
    </row>
    <row r="626" spans="1:11" x14ac:dyDescent="0.2">
      <c r="A626" s="19"/>
      <c r="B626" s="20"/>
      <c r="K626" s="19"/>
    </row>
    <row r="627" spans="1:11" x14ac:dyDescent="0.2">
      <c r="A627" s="19"/>
      <c r="B627" s="20"/>
      <c r="K627" s="19"/>
    </row>
    <row r="628" spans="1:11" x14ac:dyDescent="0.2">
      <c r="A628" s="19"/>
      <c r="B628" s="20"/>
      <c r="K628" s="19"/>
    </row>
    <row r="629" spans="1:11" x14ac:dyDescent="0.2">
      <c r="A629" s="19"/>
      <c r="B629" s="20"/>
      <c r="K629" s="19"/>
    </row>
    <row r="630" spans="1:11" x14ac:dyDescent="0.2">
      <c r="A630" s="19"/>
      <c r="B630" s="20"/>
      <c r="K630" s="19"/>
    </row>
    <row r="631" spans="1:11" x14ac:dyDescent="0.2">
      <c r="A631" s="19"/>
      <c r="B631" s="20"/>
      <c r="K631" s="19"/>
    </row>
    <row r="632" spans="1:11" x14ac:dyDescent="0.2">
      <c r="A632" s="19"/>
      <c r="B632" s="20"/>
      <c r="K632" s="19"/>
    </row>
    <row r="633" spans="1:11" x14ac:dyDescent="0.2">
      <c r="A633" s="19"/>
      <c r="B633" s="20"/>
      <c r="K633" s="19"/>
    </row>
    <row r="634" spans="1:11" x14ac:dyDescent="0.2">
      <c r="A634" s="19"/>
      <c r="B634" s="20"/>
      <c r="K634" s="19"/>
    </row>
    <row r="635" spans="1:11" x14ac:dyDescent="0.2">
      <c r="A635" s="19"/>
      <c r="B635" s="20"/>
      <c r="K635" s="19"/>
    </row>
    <row r="636" spans="1:11" x14ac:dyDescent="0.2">
      <c r="A636" s="19"/>
      <c r="B636" s="20"/>
      <c r="K636" s="19"/>
    </row>
    <row r="637" spans="1:11" x14ac:dyDescent="0.2">
      <c r="A637" s="19"/>
      <c r="B637" s="20"/>
      <c r="K637" s="19"/>
    </row>
    <row r="638" spans="1:11" x14ac:dyDescent="0.2">
      <c r="A638" s="19"/>
      <c r="B638" s="20"/>
      <c r="K638" s="19"/>
    </row>
    <row r="639" spans="1:11" x14ac:dyDescent="0.2">
      <c r="A639" s="19"/>
      <c r="B639" s="20"/>
      <c r="K639" s="19"/>
    </row>
    <row r="640" spans="1:11" x14ac:dyDescent="0.2">
      <c r="A640" s="19"/>
      <c r="B640" s="20"/>
      <c r="K640" s="19"/>
    </row>
    <row r="641" spans="1:11" x14ac:dyDescent="0.2">
      <c r="A641" s="19"/>
      <c r="B641" s="20"/>
      <c r="K641" s="19"/>
    </row>
    <row r="642" spans="1:11" x14ac:dyDescent="0.2">
      <c r="A642" s="19"/>
      <c r="B642" s="20"/>
      <c r="K642" s="19"/>
    </row>
    <row r="643" spans="1:11" x14ac:dyDescent="0.2">
      <c r="A643" s="19"/>
      <c r="B643" s="20"/>
      <c r="K643" s="19"/>
    </row>
    <row r="644" spans="1:11" x14ac:dyDescent="0.2">
      <c r="A644" s="19"/>
      <c r="B644" s="20"/>
      <c r="K644" s="19"/>
    </row>
    <row r="645" spans="1:11" x14ac:dyDescent="0.2">
      <c r="A645" s="19"/>
      <c r="B645" s="20"/>
      <c r="K645" s="19"/>
    </row>
    <row r="646" spans="1:11" x14ac:dyDescent="0.2">
      <c r="A646" s="19"/>
      <c r="B646" s="20"/>
      <c r="K646" s="19"/>
    </row>
    <row r="647" spans="1:11" x14ac:dyDescent="0.2">
      <c r="A647" s="19"/>
      <c r="B647" s="20"/>
      <c r="K647" s="19"/>
    </row>
    <row r="648" spans="1:11" x14ac:dyDescent="0.2">
      <c r="A648" s="19"/>
      <c r="B648" s="20"/>
      <c r="K648" s="19"/>
    </row>
    <row r="649" spans="1:11" x14ac:dyDescent="0.2">
      <c r="A649" s="19"/>
      <c r="B649" s="20"/>
      <c r="K649" s="19"/>
    </row>
    <row r="650" spans="1:11" x14ac:dyDescent="0.2">
      <c r="A650" s="19"/>
      <c r="B650" s="20"/>
      <c r="K650" s="19"/>
    </row>
    <row r="651" spans="1:11" x14ac:dyDescent="0.2">
      <c r="A651" s="19"/>
      <c r="B651" s="20"/>
      <c r="K651" s="19"/>
    </row>
    <row r="652" spans="1:11" x14ac:dyDescent="0.2">
      <c r="A652" s="19"/>
      <c r="B652" s="20"/>
      <c r="K652" s="19"/>
    </row>
    <row r="653" spans="1:11" x14ac:dyDescent="0.2">
      <c r="A653" s="19"/>
      <c r="B653" s="20"/>
      <c r="K653" s="19"/>
    </row>
    <row r="654" spans="1:11" x14ac:dyDescent="0.2">
      <c r="A654" s="19"/>
      <c r="B654" s="20"/>
      <c r="K654" s="19"/>
    </row>
    <row r="655" spans="1:11" x14ac:dyDescent="0.2">
      <c r="A655" s="19"/>
      <c r="B655" s="20"/>
      <c r="K655" s="19"/>
    </row>
    <row r="656" spans="1:11" x14ac:dyDescent="0.2">
      <c r="A656" s="19"/>
      <c r="B656" s="20"/>
      <c r="K656" s="19"/>
    </row>
    <row r="657" spans="1:11" x14ac:dyDescent="0.2">
      <c r="A657" s="19"/>
      <c r="B657" s="20"/>
      <c r="K657" s="19"/>
    </row>
    <row r="658" spans="1:11" x14ac:dyDescent="0.2">
      <c r="A658" s="19"/>
      <c r="B658" s="20"/>
      <c r="K658" s="19"/>
    </row>
    <row r="659" spans="1:11" x14ac:dyDescent="0.2">
      <c r="A659" s="19"/>
      <c r="B659" s="20"/>
      <c r="K659" s="19"/>
    </row>
    <row r="660" spans="1:11" x14ac:dyDescent="0.2">
      <c r="A660" s="19"/>
      <c r="B660" s="20"/>
      <c r="K660" s="19"/>
    </row>
    <row r="661" spans="1:11" x14ac:dyDescent="0.2">
      <c r="A661" s="19"/>
      <c r="B661" s="20"/>
      <c r="K661" s="19"/>
    </row>
    <row r="662" spans="1:11" x14ac:dyDescent="0.2">
      <c r="A662" s="19"/>
      <c r="B662" s="20"/>
      <c r="K662" s="19"/>
    </row>
    <row r="663" spans="1:11" x14ac:dyDescent="0.2">
      <c r="A663" s="19"/>
      <c r="B663" s="20"/>
      <c r="K663" s="19"/>
    </row>
    <row r="664" spans="1:11" x14ac:dyDescent="0.2">
      <c r="A664" s="19"/>
      <c r="B664" s="20"/>
      <c r="K664" s="19"/>
    </row>
    <row r="665" spans="1:11" x14ac:dyDescent="0.2">
      <c r="A665" s="19"/>
      <c r="B665" s="20"/>
      <c r="K665" s="19"/>
    </row>
    <row r="666" spans="1:11" x14ac:dyDescent="0.2">
      <c r="A666" s="19"/>
      <c r="B666" s="20"/>
      <c r="K666" s="19"/>
    </row>
    <row r="667" spans="1:11" x14ac:dyDescent="0.2">
      <c r="A667" s="19"/>
      <c r="B667" s="20"/>
      <c r="K667" s="19"/>
    </row>
    <row r="668" spans="1:11" x14ac:dyDescent="0.2">
      <c r="A668" s="19"/>
      <c r="B668" s="20"/>
      <c r="K668" s="19"/>
    </row>
    <row r="669" spans="1:11" x14ac:dyDescent="0.2">
      <c r="A669" s="19"/>
      <c r="B669" s="20"/>
      <c r="K669" s="19"/>
    </row>
    <row r="670" spans="1:11" x14ac:dyDescent="0.2">
      <c r="A670" s="19"/>
      <c r="B670" s="20"/>
      <c r="K670" s="19"/>
    </row>
    <row r="671" spans="1:11" x14ac:dyDescent="0.2">
      <c r="A671" s="19"/>
      <c r="B671" s="20"/>
      <c r="K671" s="19"/>
    </row>
    <row r="672" spans="1:11" x14ac:dyDescent="0.2">
      <c r="A672" s="19"/>
      <c r="B672" s="20"/>
      <c r="K672" s="19"/>
    </row>
    <row r="673" spans="1:11" x14ac:dyDescent="0.2">
      <c r="A673" s="19"/>
      <c r="B673" s="20"/>
      <c r="K673" s="19"/>
    </row>
    <row r="674" spans="1:11" x14ac:dyDescent="0.2">
      <c r="A674" s="19"/>
      <c r="B674" s="20"/>
      <c r="K674" s="19"/>
    </row>
    <row r="675" spans="1:11" x14ac:dyDescent="0.2">
      <c r="A675" s="19"/>
      <c r="B675" s="20"/>
      <c r="K675" s="19"/>
    </row>
    <row r="676" spans="1:11" x14ac:dyDescent="0.2">
      <c r="A676" s="19"/>
      <c r="B676" s="20"/>
      <c r="K676" s="19"/>
    </row>
    <row r="677" spans="1:11" x14ac:dyDescent="0.2">
      <c r="A677" s="19"/>
      <c r="B677" s="20"/>
      <c r="K677" s="19"/>
    </row>
    <row r="678" spans="1:11" x14ac:dyDescent="0.2">
      <c r="A678" s="19"/>
      <c r="B678" s="20"/>
      <c r="K678" s="19"/>
    </row>
    <row r="679" spans="1:11" x14ac:dyDescent="0.2">
      <c r="A679" s="19"/>
      <c r="B679" s="20"/>
      <c r="K679" s="19"/>
    </row>
    <row r="680" spans="1:11" x14ac:dyDescent="0.2">
      <c r="A680" s="19"/>
      <c r="B680" s="20"/>
      <c r="K680" s="19"/>
    </row>
    <row r="681" spans="1:11" x14ac:dyDescent="0.2">
      <c r="A681" s="19"/>
      <c r="B681" s="20"/>
      <c r="K681" s="19"/>
    </row>
    <row r="682" spans="1:11" x14ac:dyDescent="0.2">
      <c r="A682" s="19"/>
      <c r="B682" s="20"/>
      <c r="K682" s="19"/>
    </row>
    <row r="683" spans="1:11" x14ac:dyDescent="0.2">
      <c r="A683" s="19"/>
      <c r="B683" s="20"/>
      <c r="K683" s="19"/>
    </row>
    <row r="684" spans="1:11" x14ac:dyDescent="0.2">
      <c r="A684" s="19"/>
      <c r="B684" s="20"/>
      <c r="K684" s="19"/>
    </row>
    <row r="685" spans="1:11" x14ac:dyDescent="0.2">
      <c r="A685" s="19"/>
      <c r="B685" s="20"/>
      <c r="K685" s="19"/>
    </row>
    <row r="686" spans="1:11" x14ac:dyDescent="0.2">
      <c r="A686" s="19"/>
      <c r="B686" s="20"/>
      <c r="K686" s="19"/>
    </row>
    <row r="687" spans="1:11" x14ac:dyDescent="0.2">
      <c r="A687" s="19"/>
      <c r="B687" s="20"/>
      <c r="K687" s="19"/>
    </row>
    <row r="688" spans="1:11" x14ac:dyDescent="0.2">
      <c r="A688" s="19"/>
      <c r="B688" s="20"/>
      <c r="K688" s="19"/>
    </row>
    <row r="689" spans="1:11" x14ac:dyDescent="0.2">
      <c r="A689" s="19"/>
      <c r="B689" s="20"/>
      <c r="K689" s="19"/>
    </row>
    <row r="690" spans="1:11" x14ac:dyDescent="0.2">
      <c r="A690" s="19"/>
      <c r="B690" s="20"/>
      <c r="K690" s="19"/>
    </row>
    <row r="691" spans="1:11" x14ac:dyDescent="0.2">
      <c r="A691" s="19"/>
      <c r="B691" s="20"/>
      <c r="K691" s="19"/>
    </row>
    <row r="692" spans="1:11" x14ac:dyDescent="0.2">
      <c r="A692" s="19"/>
      <c r="B692" s="20"/>
      <c r="K692" s="19"/>
    </row>
    <row r="693" spans="1:11" x14ac:dyDescent="0.2">
      <c r="A693" s="19"/>
      <c r="B693" s="20"/>
      <c r="K693" s="19"/>
    </row>
    <row r="694" spans="1:11" x14ac:dyDescent="0.2">
      <c r="A694" s="19"/>
      <c r="B694" s="20"/>
      <c r="K694" s="19"/>
    </row>
    <row r="695" spans="1:11" x14ac:dyDescent="0.2">
      <c r="A695" s="19"/>
      <c r="B695" s="20"/>
      <c r="K695" s="19"/>
    </row>
    <row r="696" spans="1:11" x14ac:dyDescent="0.2">
      <c r="A696" s="19"/>
      <c r="B696" s="20"/>
      <c r="K696" s="19"/>
    </row>
    <row r="697" spans="1:11" x14ac:dyDescent="0.2">
      <c r="A697" s="19"/>
      <c r="B697" s="20"/>
      <c r="K697" s="19"/>
    </row>
    <row r="698" spans="1:11" x14ac:dyDescent="0.2">
      <c r="A698" s="19"/>
      <c r="B698" s="20"/>
      <c r="K698" s="19"/>
    </row>
    <row r="699" spans="1:11" x14ac:dyDescent="0.2">
      <c r="A699" s="19"/>
      <c r="B699" s="20"/>
      <c r="K699" s="19"/>
    </row>
    <row r="700" spans="1:11" x14ac:dyDescent="0.2">
      <c r="A700" s="19"/>
      <c r="B700" s="20"/>
      <c r="K700" s="19"/>
    </row>
    <row r="701" spans="1:11" x14ac:dyDescent="0.2">
      <c r="A701" s="19"/>
      <c r="B701" s="20"/>
      <c r="K701" s="19"/>
    </row>
    <row r="702" spans="1:11" x14ac:dyDescent="0.2">
      <c r="A702" s="19"/>
      <c r="B702" s="20"/>
      <c r="K702" s="19"/>
    </row>
    <row r="703" spans="1:11" x14ac:dyDescent="0.2">
      <c r="A703" s="19"/>
      <c r="B703" s="20"/>
      <c r="K703" s="19"/>
    </row>
    <row r="704" spans="1:11" x14ac:dyDescent="0.2">
      <c r="A704" s="19"/>
      <c r="B704" s="20"/>
      <c r="K704" s="19"/>
    </row>
    <row r="705" spans="1:11" x14ac:dyDescent="0.2">
      <c r="A705" s="19"/>
      <c r="B705" s="20"/>
      <c r="K705" s="19"/>
    </row>
    <row r="706" spans="1:11" x14ac:dyDescent="0.2">
      <c r="A706" s="19"/>
      <c r="B706" s="20"/>
      <c r="K706" s="19"/>
    </row>
    <row r="707" spans="1:11" x14ac:dyDescent="0.2">
      <c r="A707" s="19"/>
      <c r="B707" s="20"/>
      <c r="K707" s="19"/>
    </row>
    <row r="708" spans="1:11" x14ac:dyDescent="0.2">
      <c r="A708" s="19"/>
      <c r="B708" s="20"/>
      <c r="K708" s="19"/>
    </row>
    <row r="709" spans="1:11" x14ac:dyDescent="0.2">
      <c r="A709" s="19"/>
      <c r="B709" s="20"/>
      <c r="K709" s="19"/>
    </row>
    <row r="710" spans="1:11" x14ac:dyDescent="0.2">
      <c r="A710" s="19"/>
      <c r="B710" s="20"/>
      <c r="K710" s="19"/>
    </row>
    <row r="711" spans="1:11" x14ac:dyDescent="0.2">
      <c r="A711" s="19"/>
      <c r="B711" s="20"/>
      <c r="K711" s="19"/>
    </row>
    <row r="712" spans="1:11" x14ac:dyDescent="0.2">
      <c r="A712" s="19"/>
      <c r="B712" s="20"/>
      <c r="K712" s="19"/>
    </row>
    <row r="713" spans="1:11" x14ac:dyDescent="0.2">
      <c r="A713" s="19"/>
      <c r="B713" s="20"/>
      <c r="K713" s="19"/>
    </row>
    <row r="714" spans="1:11" x14ac:dyDescent="0.2">
      <c r="A714" s="19"/>
      <c r="B714" s="20"/>
      <c r="K714" s="19"/>
    </row>
    <row r="715" spans="1:11" x14ac:dyDescent="0.2">
      <c r="A715" s="19"/>
      <c r="B715" s="20"/>
      <c r="K715" s="19"/>
    </row>
    <row r="716" spans="1:11" x14ac:dyDescent="0.2">
      <c r="A716" s="19"/>
      <c r="B716" s="20"/>
      <c r="K716" s="19"/>
    </row>
    <row r="717" spans="1:11" x14ac:dyDescent="0.2">
      <c r="A717" s="19"/>
      <c r="B717" s="20"/>
      <c r="K717" s="19"/>
    </row>
    <row r="718" spans="1:11" x14ac:dyDescent="0.2">
      <c r="A718" s="19"/>
      <c r="B718" s="20"/>
      <c r="K718" s="19"/>
    </row>
    <row r="719" spans="1:11" x14ac:dyDescent="0.2">
      <c r="A719" s="19"/>
      <c r="B719" s="20"/>
      <c r="K719" s="19"/>
    </row>
    <row r="720" spans="1:11" x14ac:dyDescent="0.2">
      <c r="A720" s="19"/>
      <c r="B720" s="20"/>
      <c r="K720" s="19"/>
    </row>
    <row r="721" spans="1:11" x14ac:dyDescent="0.2">
      <c r="A721" s="19"/>
      <c r="B721" s="20"/>
      <c r="K721" s="19"/>
    </row>
    <row r="722" spans="1:11" x14ac:dyDescent="0.2">
      <c r="A722" s="19"/>
      <c r="B722" s="20"/>
      <c r="K722" s="19"/>
    </row>
    <row r="723" spans="1:11" x14ac:dyDescent="0.2">
      <c r="A723" s="19"/>
      <c r="B723" s="20"/>
      <c r="K723" s="19"/>
    </row>
    <row r="724" spans="1:11" x14ac:dyDescent="0.2">
      <c r="A724" s="19"/>
      <c r="B724" s="20"/>
      <c r="K724" s="19"/>
    </row>
    <row r="725" spans="1:11" x14ac:dyDescent="0.2">
      <c r="A725" s="19"/>
      <c r="B725" s="20"/>
      <c r="K725" s="19"/>
    </row>
    <row r="726" spans="1:11" x14ac:dyDescent="0.2">
      <c r="A726" s="19"/>
      <c r="B726" s="20"/>
      <c r="K726" s="19"/>
    </row>
    <row r="727" spans="1:11" x14ac:dyDescent="0.2">
      <c r="A727" s="19"/>
      <c r="B727" s="20"/>
      <c r="K727" s="19"/>
    </row>
    <row r="728" spans="1:11" x14ac:dyDescent="0.2">
      <c r="A728" s="19"/>
      <c r="B728" s="20"/>
      <c r="K728" s="19"/>
    </row>
    <row r="729" spans="1:11" x14ac:dyDescent="0.2">
      <c r="A729" s="19"/>
      <c r="B729" s="20"/>
      <c r="K729" s="19"/>
    </row>
    <row r="730" spans="1:11" x14ac:dyDescent="0.2">
      <c r="A730" s="19"/>
      <c r="B730" s="20"/>
      <c r="K730" s="19"/>
    </row>
    <row r="731" spans="1:11" x14ac:dyDescent="0.2">
      <c r="A731" s="19"/>
      <c r="B731" s="20"/>
      <c r="K731" s="19"/>
    </row>
    <row r="732" spans="1:11" x14ac:dyDescent="0.2">
      <c r="A732" s="19"/>
      <c r="B732" s="20"/>
      <c r="K732" s="19"/>
    </row>
    <row r="733" spans="1:11" x14ac:dyDescent="0.2">
      <c r="A733" s="19"/>
      <c r="B733" s="20"/>
      <c r="K733" s="19"/>
    </row>
    <row r="734" spans="1:11" x14ac:dyDescent="0.2">
      <c r="A734" s="19"/>
      <c r="B734" s="20"/>
      <c r="K734" s="19"/>
    </row>
    <row r="735" spans="1:11" x14ac:dyDescent="0.2">
      <c r="A735" s="19"/>
      <c r="B735" s="20"/>
      <c r="K735" s="19"/>
    </row>
    <row r="736" spans="1:11" x14ac:dyDescent="0.2">
      <c r="A736" s="19"/>
      <c r="B736" s="20"/>
      <c r="K736" s="19"/>
    </row>
    <row r="737" spans="1:11" x14ac:dyDescent="0.2">
      <c r="A737" s="19"/>
      <c r="B737" s="20"/>
      <c r="K737" s="19"/>
    </row>
    <row r="738" spans="1:11" x14ac:dyDescent="0.2">
      <c r="A738" s="19"/>
      <c r="B738" s="20"/>
      <c r="K738" s="19"/>
    </row>
    <row r="739" spans="1:11" x14ac:dyDescent="0.2">
      <c r="A739" s="19"/>
      <c r="B739" s="20"/>
      <c r="K739" s="19"/>
    </row>
    <row r="740" spans="1:11" x14ac:dyDescent="0.2">
      <c r="A740" s="19"/>
      <c r="B740" s="20"/>
      <c r="K740" s="19"/>
    </row>
    <row r="741" spans="1:11" x14ac:dyDescent="0.2">
      <c r="A741" s="19"/>
      <c r="B741" s="20"/>
      <c r="K741" s="19"/>
    </row>
    <row r="742" spans="1:11" x14ac:dyDescent="0.2">
      <c r="A742" s="19"/>
      <c r="B742" s="20"/>
      <c r="K742" s="19"/>
    </row>
    <row r="743" spans="1:11" x14ac:dyDescent="0.2">
      <c r="A743" s="19"/>
      <c r="B743" s="20"/>
      <c r="K743" s="19"/>
    </row>
    <row r="744" spans="1:11" x14ac:dyDescent="0.2">
      <c r="A744" s="19"/>
      <c r="B744" s="20"/>
      <c r="K744" s="19"/>
    </row>
    <row r="745" spans="1:11" x14ac:dyDescent="0.2">
      <c r="A745" s="19"/>
      <c r="B745" s="20"/>
      <c r="K745" s="19"/>
    </row>
    <row r="746" spans="1:11" x14ac:dyDescent="0.2">
      <c r="A746" s="19"/>
      <c r="B746" s="20"/>
      <c r="K746" s="19"/>
    </row>
    <row r="747" spans="1:11" x14ac:dyDescent="0.2">
      <c r="A747" s="19"/>
      <c r="B747" s="20"/>
      <c r="K747" s="19"/>
    </row>
    <row r="748" spans="1:11" x14ac:dyDescent="0.2">
      <c r="A748" s="19"/>
      <c r="B748" s="20"/>
      <c r="K748" s="19"/>
    </row>
    <row r="749" spans="1:11" x14ac:dyDescent="0.2">
      <c r="A749" s="19"/>
      <c r="B749" s="20"/>
      <c r="K749" s="19"/>
    </row>
    <row r="750" spans="1:11" x14ac:dyDescent="0.2">
      <c r="A750" s="19"/>
      <c r="B750" s="20"/>
      <c r="K750" s="19"/>
    </row>
    <row r="751" spans="1:11" x14ac:dyDescent="0.2">
      <c r="A751" s="19"/>
      <c r="B751" s="20"/>
      <c r="K751" s="19"/>
    </row>
    <row r="752" spans="1:11" x14ac:dyDescent="0.2">
      <c r="A752" s="19"/>
      <c r="B752" s="20"/>
      <c r="K752" s="19"/>
    </row>
    <row r="753" spans="1:11" x14ac:dyDescent="0.2">
      <c r="A753" s="19"/>
      <c r="B753" s="20"/>
      <c r="K753" s="19"/>
    </row>
    <row r="754" spans="1:11" x14ac:dyDescent="0.2">
      <c r="A754" s="19"/>
      <c r="B754" s="20"/>
      <c r="K754" s="19"/>
    </row>
    <row r="755" spans="1:11" x14ac:dyDescent="0.2">
      <c r="A755" s="19"/>
      <c r="B755" s="20"/>
      <c r="K755" s="19"/>
    </row>
    <row r="756" spans="1:11" x14ac:dyDescent="0.2">
      <c r="A756" s="19"/>
      <c r="B756" s="20"/>
      <c r="K756" s="19"/>
    </row>
    <row r="757" spans="1:11" x14ac:dyDescent="0.2">
      <c r="A757" s="19"/>
      <c r="B757" s="20"/>
      <c r="K757" s="19"/>
    </row>
    <row r="758" spans="1:11" x14ac:dyDescent="0.2">
      <c r="A758" s="19"/>
      <c r="B758" s="20"/>
      <c r="K758" s="19"/>
    </row>
    <row r="759" spans="1:11" x14ac:dyDescent="0.2">
      <c r="A759" s="19"/>
      <c r="B759" s="20"/>
      <c r="K759" s="19"/>
    </row>
    <row r="760" spans="1:11" x14ac:dyDescent="0.2">
      <c r="A760" s="19"/>
      <c r="B760" s="20"/>
      <c r="K760" s="19"/>
    </row>
    <row r="761" spans="1:11" x14ac:dyDescent="0.2">
      <c r="A761" s="19"/>
      <c r="B761" s="20"/>
      <c r="K761" s="19"/>
    </row>
    <row r="762" spans="1:11" x14ac:dyDescent="0.2">
      <c r="A762" s="19"/>
      <c r="B762" s="20"/>
      <c r="K762" s="19"/>
    </row>
    <row r="763" spans="1:11" x14ac:dyDescent="0.2">
      <c r="A763" s="19"/>
      <c r="B763" s="20"/>
      <c r="K763" s="19"/>
    </row>
    <row r="764" spans="1:11" x14ac:dyDescent="0.2">
      <c r="A764" s="19"/>
      <c r="B764" s="20"/>
      <c r="K764" s="19"/>
    </row>
    <row r="765" spans="1:11" x14ac:dyDescent="0.2">
      <c r="A765" s="19"/>
      <c r="B765" s="20"/>
      <c r="K765" s="19"/>
    </row>
    <row r="766" spans="1:11" x14ac:dyDescent="0.2">
      <c r="A766" s="19"/>
      <c r="B766" s="20"/>
      <c r="K766" s="19"/>
    </row>
    <row r="767" spans="1:11" x14ac:dyDescent="0.2">
      <c r="A767" s="19"/>
      <c r="B767" s="20"/>
      <c r="K767" s="19"/>
    </row>
    <row r="768" spans="1:11" x14ac:dyDescent="0.2">
      <c r="A768" s="19"/>
      <c r="B768" s="20"/>
      <c r="K768" s="19"/>
    </row>
    <row r="769" spans="1:11" x14ac:dyDescent="0.2">
      <c r="A769" s="19"/>
      <c r="B769" s="20"/>
      <c r="K769" s="19"/>
    </row>
    <row r="770" spans="1:11" x14ac:dyDescent="0.2">
      <c r="A770" s="19"/>
      <c r="B770" s="20"/>
      <c r="K770" s="19"/>
    </row>
    <row r="771" spans="1:11" x14ac:dyDescent="0.2">
      <c r="A771" s="19"/>
      <c r="B771" s="20"/>
      <c r="K771" s="19"/>
    </row>
    <row r="772" spans="1:11" x14ac:dyDescent="0.2">
      <c r="A772" s="19"/>
      <c r="B772" s="20"/>
      <c r="K772" s="19"/>
    </row>
    <row r="773" spans="1:11" x14ac:dyDescent="0.2">
      <c r="A773" s="19"/>
      <c r="B773" s="20"/>
      <c r="K773" s="19"/>
    </row>
    <row r="774" spans="1:11" x14ac:dyDescent="0.2">
      <c r="A774" s="19"/>
      <c r="B774" s="20"/>
      <c r="K774" s="19"/>
    </row>
    <row r="775" spans="1:11" x14ac:dyDescent="0.2">
      <c r="A775" s="19"/>
      <c r="B775" s="20"/>
      <c r="K775" s="19"/>
    </row>
    <row r="776" spans="1:11" x14ac:dyDescent="0.2">
      <c r="A776" s="19"/>
      <c r="B776" s="20"/>
      <c r="K776" s="19"/>
    </row>
    <row r="777" spans="1:11" x14ac:dyDescent="0.2">
      <c r="A777" s="19"/>
      <c r="B777" s="20"/>
      <c r="K777" s="19"/>
    </row>
    <row r="778" spans="1:11" x14ac:dyDescent="0.2">
      <c r="A778" s="19"/>
      <c r="B778" s="20"/>
      <c r="K778" s="19"/>
    </row>
    <row r="779" spans="1:11" x14ac:dyDescent="0.2">
      <c r="A779" s="19"/>
      <c r="B779" s="20"/>
      <c r="K779" s="19"/>
    </row>
    <row r="780" spans="1:11" x14ac:dyDescent="0.2">
      <c r="A780" s="19"/>
      <c r="B780" s="20"/>
      <c r="K780" s="19"/>
    </row>
    <row r="781" spans="1:11" x14ac:dyDescent="0.2">
      <c r="A781" s="19"/>
      <c r="B781" s="20"/>
      <c r="K781" s="19"/>
    </row>
    <row r="782" spans="1:11" x14ac:dyDescent="0.2">
      <c r="A782" s="19"/>
      <c r="B782" s="20"/>
      <c r="K782" s="19"/>
    </row>
    <row r="783" spans="1:11" x14ac:dyDescent="0.2">
      <c r="A783" s="19"/>
      <c r="B783" s="20"/>
      <c r="K783" s="19"/>
    </row>
    <row r="784" spans="1:11" x14ac:dyDescent="0.2">
      <c r="A784" s="19"/>
      <c r="B784" s="20"/>
      <c r="K784" s="19"/>
    </row>
    <row r="785" spans="1:11" x14ac:dyDescent="0.2">
      <c r="A785" s="19"/>
      <c r="B785" s="20"/>
      <c r="K785" s="19"/>
    </row>
    <row r="786" spans="1:11" x14ac:dyDescent="0.2">
      <c r="A786" s="19"/>
      <c r="B786" s="20"/>
      <c r="K786" s="19"/>
    </row>
    <row r="787" spans="1:11" x14ac:dyDescent="0.2">
      <c r="A787" s="19"/>
      <c r="B787" s="20"/>
      <c r="K787" s="19"/>
    </row>
    <row r="788" spans="1:11" x14ac:dyDescent="0.2">
      <c r="A788" s="19"/>
      <c r="B788" s="20"/>
      <c r="K788" s="19"/>
    </row>
    <row r="789" spans="1:11" x14ac:dyDescent="0.2">
      <c r="A789" s="19"/>
      <c r="B789" s="20"/>
      <c r="K789" s="19"/>
    </row>
    <row r="790" spans="1:11" x14ac:dyDescent="0.2">
      <c r="A790" s="19"/>
      <c r="B790" s="20"/>
      <c r="K790" s="19"/>
    </row>
    <row r="791" spans="1:11" x14ac:dyDescent="0.2">
      <c r="A791" s="19"/>
      <c r="B791" s="20"/>
      <c r="K791" s="19"/>
    </row>
    <row r="792" spans="1:11" x14ac:dyDescent="0.2">
      <c r="A792" s="19"/>
      <c r="B792" s="20"/>
      <c r="K792" s="19"/>
    </row>
    <row r="793" spans="1:11" x14ac:dyDescent="0.2">
      <c r="A793" s="19"/>
      <c r="B793" s="20"/>
      <c r="K793" s="19"/>
    </row>
    <row r="794" spans="1:11" x14ac:dyDescent="0.2">
      <c r="A794" s="19"/>
      <c r="B794" s="20"/>
      <c r="K794" s="19"/>
    </row>
    <row r="795" spans="1:11" x14ac:dyDescent="0.2">
      <c r="A795" s="19"/>
      <c r="B795" s="20"/>
      <c r="K795" s="19"/>
    </row>
    <row r="796" spans="1:11" x14ac:dyDescent="0.2">
      <c r="A796" s="19"/>
      <c r="B796" s="20"/>
      <c r="K796" s="19"/>
    </row>
    <row r="797" spans="1:11" x14ac:dyDescent="0.2">
      <c r="A797" s="19"/>
      <c r="B797" s="20"/>
      <c r="K797" s="19"/>
    </row>
    <row r="798" spans="1:11" x14ac:dyDescent="0.2">
      <c r="A798" s="19"/>
      <c r="B798" s="20"/>
      <c r="K798" s="19"/>
    </row>
    <row r="799" spans="1:11" x14ac:dyDescent="0.2">
      <c r="A799" s="19"/>
      <c r="B799" s="20"/>
      <c r="K799" s="19"/>
    </row>
    <row r="800" spans="1:11" x14ac:dyDescent="0.2">
      <c r="A800" s="19"/>
      <c r="B800" s="20"/>
      <c r="K800" s="19"/>
    </row>
    <row r="801" spans="1:11" x14ac:dyDescent="0.2">
      <c r="A801" s="19"/>
      <c r="B801" s="20"/>
      <c r="K801" s="19"/>
    </row>
    <row r="802" spans="1:11" x14ac:dyDescent="0.2">
      <c r="A802" s="19"/>
      <c r="B802" s="20"/>
      <c r="K802" s="19"/>
    </row>
    <row r="803" spans="1:11" x14ac:dyDescent="0.2">
      <c r="A803" s="19"/>
      <c r="B803" s="20"/>
      <c r="K803" s="19"/>
    </row>
    <row r="804" spans="1:11" x14ac:dyDescent="0.2">
      <c r="A804" s="19"/>
      <c r="B804" s="20"/>
      <c r="K804" s="19"/>
    </row>
    <row r="805" spans="1:11" x14ac:dyDescent="0.2">
      <c r="A805" s="19"/>
      <c r="B805" s="20"/>
      <c r="K805" s="19"/>
    </row>
    <row r="806" spans="1:11" x14ac:dyDescent="0.2">
      <c r="A806" s="19"/>
      <c r="B806" s="20"/>
      <c r="K806" s="19"/>
    </row>
    <row r="807" spans="1:11" x14ac:dyDescent="0.2">
      <c r="A807" s="19"/>
      <c r="B807" s="20"/>
      <c r="K807" s="19"/>
    </row>
    <row r="808" spans="1:11" x14ac:dyDescent="0.2">
      <c r="A808" s="19"/>
      <c r="B808" s="20"/>
      <c r="K808" s="19"/>
    </row>
    <row r="809" spans="1:11" x14ac:dyDescent="0.2">
      <c r="A809" s="19"/>
      <c r="B809" s="20"/>
      <c r="K809" s="19"/>
    </row>
    <row r="810" spans="1:11" x14ac:dyDescent="0.2">
      <c r="A810" s="19"/>
      <c r="B810" s="20"/>
      <c r="K810" s="19"/>
    </row>
    <row r="811" spans="1:11" x14ac:dyDescent="0.2">
      <c r="A811" s="19"/>
      <c r="B811" s="20"/>
      <c r="K811" s="19"/>
    </row>
    <row r="812" spans="1:11" x14ac:dyDescent="0.2">
      <c r="A812" s="19"/>
      <c r="B812" s="20"/>
      <c r="K812" s="19"/>
    </row>
    <row r="813" spans="1:11" x14ac:dyDescent="0.2">
      <c r="A813" s="19"/>
      <c r="B813" s="20"/>
      <c r="K813" s="19"/>
    </row>
    <row r="814" spans="1:11" x14ac:dyDescent="0.2">
      <c r="A814" s="19"/>
      <c r="B814" s="20"/>
      <c r="K814" s="19"/>
    </row>
    <row r="815" spans="1:11" x14ac:dyDescent="0.2">
      <c r="A815" s="19"/>
      <c r="B815" s="20"/>
      <c r="K815" s="19"/>
    </row>
    <row r="816" spans="1:11" x14ac:dyDescent="0.2">
      <c r="A816" s="19"/>
      <c r="B816" s="20"/>
      <c r="K816" s="19"/>
    </row>
    <row r="817" spans="1:11" x14ac:dyDescent="0.2">
      <c r="A817" s="19"/>
      <c r="B817" s="20"/>
      <c r="K817" s="19"/>
    </row>
    <row r="818" spans="1:11" x14ac:dyDescent="0.2">
      <c r="A818" s="19"/>
      <c r="B818" s="20"/>
      <c r="K818" s="19"/>
    </row>
    <row r="819" spans="1:11" x14ac:dyDescent="0.2">
      <c r="A819" s="19"/>
      <c r="B819" s="20"/>
      <c r="K819" s="19"/>
    </row>
    <row r="820" spans="1:11" x14ac:dyDescent="0.2">
      <c r="A820" s="19"/>
      <c r="B820" s="20"/>
      <c r="K820" s="19"/>
    </row>
    <row r="821" spans="1:11" x14ac:dyDescent="0.2">
      <c r="A821" s="19"/>
      <c r="B821" s="20"/>
      <c r="K821" s="19"/>
    </row>
    <row r="822" spans="1:11" x14ac:dyDescent="0.2">
      <c r="A822" s="19"/>
      <c r="B822" s="20"/>
      <c r="K822" s="19"/>
    </row>
    <row r="823" spans="1:11" x14ac:dyDescent="0.2">
      <c r="A823" s="19"/>
      <c r="B823" s="20"/>
      <c r="K823" s="19"/>
    </row>
    <row r="824" spans="1:11" x14ac:dyDescent="0.2">
      <c r="A824" s="19"/>
      <c r="B824" s="20"/>
      <c r="K824" s="19"/>
    </row>
    <row r="825" spans="1:11" x14ac:dyDescent="0.2">
      <c r="A825" s="19"/>
      <c r="B825" s="20"/>
      <c r="K825" s="19"/>
    </row>
    <row r="826" spans="1:11" x14ac:dyDescent="0.2">
      <c r="A826" s="19"/>
      <c r="B826" s="20"/>
      <c r="K826" s="19"/>
    </row>
    <row r="827" spans="1:11" x14ac:dyDescent="0.2">
      <c r="A827" s="19"/>
      <c r="B827" s="20"/>
      <c r="K827" s="19"/>
    </row>
    <row r="828" spans="1:11" x14ac:dyDescent="0.2">
      <c r="A828" s="19"/>
      <c r="B828" s="20"/>
      <c r="K828" s="19"/>
    </row>
    <row r="829" spans="1:11" x14ac:dyDescent="0.2">
      <c r="A829" s="19"/>
      <c r="B829" s="20"/>
      <c r="K829" s="19"/>
    </row>
    <row r="830" spans="1:11" x14ac:dyDescent="0.2">
      <c r="A830" s="19"/>
      <c r="B830" s="20"/>
      <c r="K830" s="19"/>
    </row>
    <row r="831" spans="1:11" x14ac:dyDescent="0.2">
      <c r="A831" s="19"/>
      <c r="B831" s="20"/>
      <c r="K831" s="19"/>
    </row>
    <row r="832" spans="1:11" x14ac:dyDescent="0.2">
      <c r="A832" s="19"/>
      <c r="B832" s="20"/>
      <c r="K832" s="19"/>
    </row>
    <row r="833" spans="1:11" x14ac:dyDescent="0.2">
      <c r="A833" s="19"/>
      <c r="B833" s="20"/>
      <c r="K833" s="19"/>
    </row>
    <row r="834" spans="1:11" x14ac:dyDescent="0.2">
      <c r="A834" s="19"/>
      <c r="B834" s="20"/>
      <c r="K834" s="19"/>
    </row>
    <row r="835" spans="1:11" x14ac:dyDescent="0.2">
      <c r="A835" s="19"/>
      <c r="B835" s="20"/>
      <c r="K835" s="19"/>
    </row>
    <row r="836" spans="1:11" x14ac:dyDescent="0.2">
      <c r="A836" s="19"/>
      <c r="B836" s="20"/>
      <c r="K836" s="19"/>
    </row>
    <row r="837" spans="1:11" x14ac:dyDescent="0.2">
      <c r="A837" s="19"/>
      <c r="B837" s="20"/>
      <c r="K837" s="19"/>
    </row>
    <row r="838" spans="1:11" x14ac:dyDescent="0.2">
      <c r="A838" s="19"/>
      <c r="B838" s="20"/>
      <c r="K838" s="19"/>
    </row>
    <row r="839" spans="1:11" x14ac:dyDescent="0.2">
      <c r="A839" s="19"/>
      <c r="B839" s="20"/>
      <c r="K839" s="19"/>
    </row>
    <row r="840" spans="1:11" x14ac:dyDescent="0.2">
      <c r="A840" s="19"/>
      <c r="B840" s="20"/>
      <c r="K840" s="19"/>
    </row>
    <row r="841" spans="1:11" x14ac:dyDescent="0.2">
      <c r="A841" s="19"/>
      <c r="B841" s="20"/>
      <c r="K841" s="19"/>
    </row>
    <row r="842" spans="1:11" x14ac:dyDescent="0.2">
      <c r="A842" s="19"/>
      <c r="B842" s="20"/>
      <c r="K842" s="19"/>
    </row>
    <row r="843" spans="1:11" x14ac:dyDescent="0.2">
      <c r="A843" s="19"/>
      <c r="B843" s="20"/>
      <c r="K843" s="19"/>
    </row>
    <row r="844" spans="1:11" x14ac:dyDescent="0.2">
      <c r="A844" s="19"/>
      <c r="B844" s="20"/>
      <c r="K844" s="19"/>
    </row>
    <row r="845" spans="1:11" x14ac:dyDescent="0.2">
      <c r="A845" s="19"/>
      <c r="B845" s="20"/>
      <c r="K845" s="19"/>
    </row>
    <row r="846" spans="1:11" x14ac:dyDescent="0.2">
      <c r="A846" s="19"/>
      <c r="B846" s="20"/>
      <c r="K846" s="19"/>
    </row>
    <row r="847" spans="1:11" x14ac:dyDescent="0.2">
      <c r="A847" s="19"/>
      <c r="B847" s="20"/>
      <c r="K847" s="19"/>
    </row>
    <row r="848" spans="1:11" x14ac:dyDescent="0.2">
      <c r="A848" s="19"/>
      <c r="B848" s="20"/>
      <c r="K848" s="19"/>
    </row>
    <row r="849" spans="1:11" x14ac:dyDescent="0.2">
      <c r="A849" s="19"/>
      <c r="B849" s="20"/>
      <c r="K849" s="19"/>
    </row>
    <row r="850" spans="1:11" x14ac:dyDescent="0.2">
      <c r="A850" s="19"/>
      <c r="B850" s="20"/>
      <c r="K850" s="19"/>
    </row>
    <row r="851" spans="1:11" x14ac:dyDescent="0.2">
      <c r="A851" s="19"/>
      <c r="B851" s="20"/>
      <c r="K851" s="19"/>
    </row>
    <row r="852" spans="1:11" x14ac:dyDescent="0.2">
      <c r="A852" s="19"/>
      <c r="B852" s="20"/>
      <c r="K852" s="19"/>
    </row>
    <row r="853" spans="1:11" x14ac:dyDescent="0.2">
      <c r="A853" s="19"/>
      <c r="B853" s="20"/>
      <c r="K853" s="19"/>
    </row>
    <row r="854" spans="1:11" x14ac:dyDescent="0.2">
      <c r="A854" s="19"/>
      <c r="B854" s="20"/>
      <c r="K854" s="19"/>
    </row>
    <row r="855" spans="1:11" x14ac:dyDescent="0.2">
      <c r="A855" s="19"/>
      <c r="B855" s="20"/>
      <c r="K855" s="19"/>
    </row>
    <row r="856" spans="1:11" x14ac:dyDescent="0.2">
      <c r="A856" s="19"/>
      <c r="B856" s="20"/>
      <c r="K856" s="19"/>
    </row>
    <row r="857" spans="1:11" x14ac:dyDescent="0.2">
      <c r="A857" s="19"/>
      <c r="B857" s="20"/>
      <c r="K857" s="19"/>
    </row>
    <row r="858" spans="1:11" x14ac:dyDescent="0.2">
      <c r="A858" s="19"/>
      <c r="B858" s="20"/>
      <c r="K858" s="19"/>
    </row>
    <row r="859" spans="1:11" x14ac:dyDescent="0.2">
      <c r="A859" s="19"/>
      <c r="B859" s="20"/>
      <c r="K859" s="19"/>
    </row>
    <row r="860" spans="1:11" x14ac:dyDescent="0.2">
      <c r="A860" s="19"/>
      <c r="B860" s="20"/>
      <c r="K860" s="19"/>
    </row>
    <row r="861" spans="1:11" x14ac:dyDescent="0.2">
      <c r="A861" s="19"/>
      <c r="B861" s="20"/>
      <c r="K861" s="19"/>
    </row>
    <row r="862" spans="1:11" x14ac:dyDescent="0.2">
      <c r="A862" s="19"/>
      <c r="B862" s="20"/>
      <c r="K862" s="19"/>
    </row>
    <row r="863" spans="1:11" x14ac:dyDescent="0.2">
      <c r="A863" s="19"/>
      <c r="B863" s="20"/>
      <c r="K863" s="19"/>
    </row>
    <row r="864" spans="1:11" x14ac:dyDescent="0.2">
      <c r="A864" s="19"/>
      <c r="B864" s="20"/>
      <c r="K864" s="19"/>
    </row>
    <row r="865" spans="1:11" x14ac:dyDescent="0.2">
      <c r="A865" s="19"/>
      <c r="B865" s="20"/>
      <c r="K865" s="19"/>
    </row>
    <row r="866" spans="1:11" x14ac:dyDescent="0.2">
      <c r="A866" s="19"/>
      <c r="B866" s="20"/>
      <c r="K866" s="19"/>
    </row>
    <row r="867" spans="1:11" x14ac:dyDescent="0.2">
      <c r="A867" s="19"/>
      <c r="B867" s="20"/>
      <c r="K867" s="19"/>
    </row>
    <row r="868" spans="1:11" x14ac:dyDescent="0.2">
      <c r="A868" s="19"/>
      <c r="B868" s="20"/>
      <c r="K868" s="19"/>
    </row>
    <row r="869" spans="1:11" x14ac:dyDescent="0.2">
      <c r="A869" s="19"/>
      <c r="B869" s="20"/>
      <c r="K869" s="19"/>
    </row>
    <row r="870" spans="1:11" x14ac:dyDescent="0.2">
      <c r="A870" s="19"/>
      <c r="B870" s="20"/>
      <c r="K870" s="19"/>
    </row>
    <row r="871" spans="1:11" x14ac:dyDescent="0.2">
      <c r="A871" s="19"/>
      <c r="B871" s="20"/>
      <c r="K871" s="19"/>
    </row>
    <row r="872" spans="1:11" x14ac:dyDescent="0.2">
      <c r="A872" s="19"/>
      <c r="B872" s="20"/>
      <c r="K872" s="19"/>
    </row>
    <row r="873" spans="1:11" x14ac:dyDescent="0.2">
      <c r="A873" s="19"/>
      <c r="B873" s="20"/>
      <c r="K873" s="19"/>
    </row>
    <row r="874" spans="1:11" x14ac:dyDescent="0.2">
      <c r="A874" s="19"/>
      <c r="B874" s="20"/>
      <c r="K874" s="19"/>
    </row>
    <row r="875" spans="1:11" x14ac:dyDescent="0.2">
      <c r="A875" s="19"/>
      <c r="B875" s="20"/>
      <c r="K875" s="19"/>
    </row>
    <row r="876" spans="1:11" x14ac:dyDescent="0.2">
      <c r="A876" s="19"/>
      <c r="B876" s="20"/>
      <c r="K876" s="19"/>
    </row>
    <row r="877" spans="1:11" x14ac:dyDescent="0.2">
      <c r="A877" s="19"/>
      <c r="B877" s="20"/>
      <c r="K877" s="19"/>
    </row>
    <row r="878" spans="1:11" x14ac:dyDescent="0.2">
      <c r="A878" s="19"/>
      <c r="B878" s="20"/>
      <c r="K878" s="19"/>
    </row>
    <row r="879" spans="1:11" x14ac:dyDescent="0.2">
      <c r="A879" s="19"/>
      <c r="B879" s="20"/>
      <c r="K879" s="19"/>
    </row>
    <row r="880" spans="1:11" x14ac:dyDescent="0.2">
      <c r="A880" s="19"/>
      <c r="B880" s="20"/>
      <c r="K880" s="19"/>
    </row>
    <row r="881" spans="1:11" x14ac:dyDescent="0.2">
      <c r="A881" s="19"/>
      <c r="B881" s="20"/>
      <c r="K881" s="19"/>
    </row>
    <row r="882" spans="1:11" x14ac:dyDescent="0.2">
      <c r="A882" s="19"/>
      <c r="B882" s="20"/>
      <c r="K882" s="19"/>
    </row>
    <row r="883" spans="1:11" x14ac:dyDescent="0.2">
      <c r="A883" s="19"/>
      <c r="B883" s="20"/>
      <c r="K883" s="19"/>
    </row>
    <row r="884" spans="1:11" x14ac:dyDescent="0.2">
      <c r="A884" s="19"/>
      <c r="B884" s="20"/>
      <c r="K884" s="19"/>
    </row>
    <row r="885" spans="1:11" x14ac:dyDescent="0.2">
      <c r="A885" s="19"/>
      <c r="B885" s="20"/>
      <c r="K885" s="19"/>
    </row>
    <row r="886" spans="1:11" x14ac:dyDescent="0.2">
      <c r="A886" s="19"/>
      <c r="B886" s="20"/>
      <c r="K886" s="19"/>
    </row>
    <row r="887" spans="1:11" x14ac:dyDescent="0.2">
      <c r="A887" s="19"/>
      <c r="B887" s="20"/>
      <c r="K887" s="19"/>
    </row>
    <row r="888" spans="1:11" x14ac:dyDescent="0.2">
      <c r="A888" s="19"/>
      <c r="B888" s="20"/>
      <c r="K888" s="19"/>
    </row>
    <row r="889" spans="1:11" x14ac:dyDescent="0.2">
      <c r="A889" s="19"/>
      <c r="B889" s="20"/>
      <c r="K889" s="19"/>
    </row>
    <row r="890" spans="1:11" x14ac:dyDescent="0.2">
      <c r="A890" s="19"/>
      <c r="B890" s="20"/>
      <c r="K890" s="19"/>
    </row>
    <row r="891" spans="1:11" x14ac:dyDescent="0.2">
      <c r="A891" s="19"/>
      <c r="B891" s="20"/>
      <c r="K891" s="19"/>
    </row>
    <row r="892" spans="1:11" x14ac:dyDescent="0.2">
      <c r="A892" s="19"/>
      <c r="B892" s="20"/>
      <c r="K892" s="19"/>
    </row>
    <row r="893" spans="1:11" x14ac:dyDescent="0.2">
      <c r="A893" s="19"/>
      <c r="B893" s="20"/>
      <c r="K893" s="19"/>
    </row>
    <row r="894" spans="1:11" x14ac:dyDescent="0.2">
      <c r="A894" s="19"/>
      <c r="B894" s="20"/>
      <c r="K894" s="19"/>
    </row>
    <row r="895" spans="1:11" x14ac:dyDescent="0.2">
      <c r="A895" s="19"/>
      <c r="B895" s="20"/>
      <c r="K895" s="19"/>
    </row>
    <row r="896" spans="1:11" x14ac:dyDescent="0.2">
      <c r="A896" s="19"/>
      <c r="B896" s="20"/>
      <c r="K896" s="19"/>
    </row>
    <row r="897" spans="1:11" x14ac:dyDescent="0.2">
      <c r="A897" s="19"/>
      <c r="B897" s="20"/>
      <c r="K897" s="19"/>
    </row>
    <row r="898" spans="1:11" x14ac:dyDescent="0.2">
      <c r="A898" s="19"/>
      <c r="B898" s="20"/>
      <c r="K898" s="19"/>
    </row>
    <row r="899" spans="1:11" x14ac:dyDescent="0.2">
      <c r="A899" s="19"/>
      <c r="B899" s="20"/>
      <c r="K899" s="19"/>
    </row>
    <row r="900" spans="1:11" x14ac:dyDescent="0.2">
      <c r="A900" s="19"/>
      <c r="B900" s="20"/>
      <c r="K900" s="19"/>
    </row>
    <row r="901" spans="1:11" x14ac:dyDescent="0.2">
      <c r="A901" s="19"/>
      <c r="B901" s="20"/>
      <c r="K901" s="19"/>
    </row>
    <row r="902" spans="1:11" x14ac:dyDescent="0.2">
      <c r="A902" s="19"/>
      <c r="B902" s="20"/>
      <c r="K902" s="19"/>
    </row>
    <row r="903" spans="1:11" x14ac:dyDescent="0.2">
      <c r="A903" s="19"/>
      <c r="B903" s="20"/>
      <c r="K903" s="19"/>
    </row>
    <row r="904" spans="1:11" x14ac:dyDescent="0.2">
      <c r="A904" s="19"/>
      <c r="B904" s="20"/>
      <c r="K904" s="19"/>
    </row>
    <row r="905" spans="1:11" x14ac:dyDescent="0.2">
      <c r="A905" s="19"/>
      <c r="B905" s="20"/>
      <c r="K905" s="19"/>
    </row>
    <row r="906" spans="1:11" x14ac:dyDescent="0.2">
      <c r="A906" s="19"/>
      <c r="B906" s="20"/>
      <c r="K906" s="19"/>
    </row>
    <row r="907" spans="1:11" x14ac:dyDescent="0.2">
      <c r="A907" s="19"/>
      <c r="B907" s="20"/>
      <c r="K907" s="19"/>
    </row>
    <row r="908" spans="1:11" x14ac:dyDescent="0.2">
      <c r="A908" s="19"/>
      <c r="B908" s="20"/>
      <c r="K908" s="19"/>
    </row>
    <row r="909" spans="1:11" x14ac:dyDescent="0.2">
      <c r="A909" s="19"/>
      <c r="B909" s="20"/>
      <c r="K909" s="19"/>
    </row>
    <row r="910" spans="1:11" x14ac:dyDescent="0.2">
      <c r="A910" s="19"/>
      <c r="B910" s="20"/>
      <c r="K910" s="19"/>
    </row>
    <row r="911" spans="1:11" x14ac:dyDescent="0.2">
      <c r="A911" s="19"/>
      <c r="B911" s="20"/>
      <c r="K911" s="19"/>
    </row>
    <row r="912" spans="1:11" x14ac:dyDescent="0.2">
      <c r="A912" s="19"/>
      <c r="B912" s="20"/>
      <c r="K912" s="19"/>
    </row>
    <row r="913" spans="1:11" x14ac:dyDescent="0.2">
      <c r="A913" s="19"/>
      <c r="B913" s="20"/>
      <c r="K913" s="19"/>
    </row>
    <row r="914" spans="1:11" x14ac:dyDescent="0.2">
      <c r="A914" s="19"/>
      <c r="B914" s="20"/>
      <c r="K914" s="19"/>
    </row>
    <row r="915" spans="1:11" x14ac:dyDescent="0.2">
      <c r="A915" s="19"/>
      <c r="B915" s="20"/>
      <c r="K915" s="19"/>
    </row>
    <row r="916" spans="1:11" x14ac:dyDescent="0.2">
      <c r="A916" s="19"/>
      <c r="B916" s="20"/>
      <c r="K916" s="19"/>
    </row>
    <row r="917" spans="1:11" x14ac:dyDescent="0.2">
      <c r="A917" s="19"/>
      <c r="B917" s="20"/>
      <c r="K917" s="19"/>
    </row>
    <row r="918" spans="1:11" x14ac:dyDescent="0.2">
      <c r="A918" s="19"/>
      <c r="B918" s="20"/>
      <c r="K918" s="19"/>
    </row>
    <row r="919" spans="1:11" x14ac:dyDescent="0.2">
      <c r="A919" s="19"/>
      <c r="B919" s="20"/>
      <c r="K919" s="19"/>
    </row>
    <row r="920" spans="1:11" x14ac:dyDescent="0.2">
      <c r="A920" s="19"/>
      <c r="B920" s="20"/>
      <c r="K920" s="19"/>
    </row>
    <row r="921" spans="1:11" x14ac:dyDescent="0.2">
      <c r="A921" s="19"/>
      <c r="B921" s="20"/>
      <c r="K921" s="19"/>
    </row>
    <row r="922" spans="1:11" x14ac:dyDescent="0.2">
      <c r="A922" s="19"/>
      <c r="B922" s="20"/>
      <c r="K922" s="19"/>
    </row>
    <row r="923" spans="1:11" x14ac:dyDescent="0.2">
      <c r="A923" s="19"/>
      <c r="B923" s="20"/>
      <c r="K923" s="19"/>
    </row>
    <row r="924" spans="1:11" x14ac:dyDescent="0.2">
      <c r="A924" s="19"/>
      <c r="B924" s="20"/>
      <c r="K924" s="19"/>
    </row>
    <row r="925" spans="1:11" x14ac:dyDescent="0.2">
      <c r="A925" s="19"/>
      <c r="B925" s="20"/>
      <c r="K925" s="19"/>
    </row>
    <row r="926" spans="1:11" x14ac:dyDescent="0.2">
      <c r="A926" s="19"/>
      <c r="B926" s="20"/>
      <c r="K926" s="19"/>
    </row>
    <row r="927" spans="1:11" x14ac:dyDescent="0.2">
      <c r="A927" s="19"/>
      <c r="B927" s="20"/>
      <c r="K927" s="19"/>
    </row>
    <row r="928" spans="1:11" x14ac:dyDescent="0.2">
      <c r="A928" s="19"/>
      <c r="B928" s="20"/>
      <c r="K928" s="19"/>
    </row>
    <row r="929" spans="1:11" x14ac:dyDescent="0.2">
      <c r="A929" s="19"/>
      <c r="B929" s="20"/>
      <c r="K929" s="19"/>
    </row>
    <row r="930" spans="1:11" x14ac:dyDescent="0.2">
      <c r="A930" s="19"/>
      <c r="B930" s="20"/>
      <c r="K930" s="19"/>
    </row>
    <row r="931" spans="1:11" x14ac:dyDescent="0.2">
      <c r="A931" s="19"/>
      <c r="B931" s="20"/>
      <c r="K931" s="19"/>
    </row>
    <row r="932" spans="1:11" x14ac:dyDescent="0.2">
      <c r="A932" s="19"/>
      <c r="B932" s="20"/>
      <c r="K932" s="19"/>
    </row>
    <row r="933" spans="1:11" x14ac:dyDescent="0.2">
      <c r="A933" s="19"/>
      <c r="B933" s="20"/>
      <c r="K933" s="19"/>
    </row>
    <row r="934" spans="1:11" x14ac:dyDescent="0.2">
      <c r="A934" s="19"/>
      <c r="B934" s="20"/>
      <c r="K934" s="19"/>
    </row>
    <row r="935" spans="1:11" x14ac:dyDescent="0.2">
      <c r="A935" s="19"/>
      <c r="B935" s="20"/>
      <c r="K935" s="19"/>
    </row>
    <row r="936" spans="1:11" x14ac:dyDescent="0.2">
      <c r="A936" s="19"/>
      <c r="B936" s="20"/>
      <c r="K936" s="19"/>
    </row>
    <row r="937" spans="1:11" x14ac:dyDescent="0.2">
      <c r="A937" s="19"/>
      <c r="B937" s="20"/>
      <c r="K937" s="19"/>
    </row>
    <row r="938" spans="1:11" x14ac:dyDescent="0.2">
      <c r="A938" s="19"/>
      <c r="B938" s="20"/>
      <c r="K938" s="19"/>
    </row>
    <row r="939" spans="1:11" x14ac:dyDescent="0.2">
      <c r="A939" s="19"/>
      <c r="B939" s="20"/>
      <c r="K939" s="19"/>
    </row>
    <row r="940" spans="1:11" x14ac:dyDescent="0.2">
      <c r="A940" s="19"/>
      <c r="B940" s="20"/>
      <c r="K940" s="19"/>
    </row>
    <row r="941" spans="1:11" x14ac:dyDescent="0.2">
      <c r="A941" s="19"/>
      <c r="B941" s="20"/>
      <c r="K941" s="19"/>
    </row>
    <row r="942" spans="1:11" x14ac:dyDescent="0.2">
      <c r="A942" s="19"/>
      <c r="B942" s="20"/>
      <c r="K942" s="19"/>
    </row>
    <row r="943" spans="1:11" x14ac:dyDescent="0.2">
      <c r="A943" s="19"/>
      <c r="B943" s="20"/>
      <c r="K943" s="19"/>
    </row>
    <row r="944" spans="1:11" x14ac:dyDescent="0.2">
      <c r="A944" s="19"/>
      <c r="B944" s="20"/>
      <c r="K944" s="19"/>
    </row>
    <row r="945" spans="1:11" x14ac:dyDescent="0.2">
      <c r="A945" s="19"/>
      <c r="B945" s="20"/>
      <c r="K945" s="19"/>
    </row>
    <row r="946" spans="1:11" x14ac:dyDescent="0.2">
      <c r="A946" s="19"/>
      <c r="B946" s="20"/>
      <c r="K946" s="19"/>
    </row>
    <row r="947" spans="1:11" x14ac:dyDescent="0.2">
      <c r="A947" s="19"/>
      <c r="B947" s="20"/>
      <c r="K947" s="19"/>
    </row>
    <row r="948" spans="1:11" x14ac:dyDescent="0.2">
      <c r="A948" s="19"/>
      <c r="B948" s="20"/>
      <c r="K948" s="19"/>
    </row>
    <row r="949" spans="1:11" x14ac:dyDescent="0.2">
      <c r="A949" s="19"/>
      <c r="B949" s="20"/>
      <c r="K949" s="19"/>
    </row>
    <row r="950" spans="1:11" x14ac:dyDescent="0.2">
      <c r="A950" s="19"/>
      <c r="B950" s="20"/>
      <c r="K950" s="19"/>
    </row>
    <row r="951" spans="1:11" x14ac:dyDescent="0.2">
      <c r="A951" s="19"/>
      <c r="B951" s="20"/>
      <c r="K951" s="19"/>
    </row>
    <row r="952" spans="1:11" x14ac:dyDescent="0.2">
      <c r="A952" s="19"/>
      <c r="B952" s="20"/>
      <c r="K952" s="19"/>
    </row>
    <row r="953" spans="1:11" x14ac:dyDescent="0.2">
      <c r="A953" s="19"/>
      <c r="B953" s="20"/>
      <c r="K953" s="19"/>
    </row>
    <row r="954" spans="1:11" x14ac:dyDescent="0.2">
      <c r="A954" s="19"/>
      <c r="B954" s="20"/>
      <c r="K954" s="19"/>
    </row>
    <row r="955" spans="1:11" x14ac:dyDescent="0.2">
      <c r="A955" s="19"/>
      <c r="B955" s="20"/>
      <c r="K955" s="19"/>
    </row>
    <row r="956" spans="1:11" x14ac:dyDescent="0.2">
      <c r="A956" s="19"/>
      <c r="B956" s="20"/>
      <c r="K956" s="19"/>
    </row>
    <row r="957" spans="1:11" x14ac:dyDescent="0.2">
      <c r="A957" s="19"/>
      <c r="B957" s="20"/>
      <c r="K957" s="19"/>
    </row>
    <row r="958" spans="1:11" x14ac:dyDescent="0.2">
      <c r="A958" s="19"/>
      <c r="B958" s="20"/>
      <c r="K958" s="19"/>
    </row>
    <row r="959" spans="1:11" x14ac:dyDescent="0.2">
      <c r="A959" s="19"/>
      <c r="B959" s="20"/>
      <c r="K959" s="19"/>
    </row>
    <row r="960" spans="1:11" x14ac:dyDescent="0.2">
      <c r="A960" s="19"/>
      <c r="B960" s="20"/>
      <c r="K960" s="19"/>
    </row>
    <row r="961" spans="1:11" x14ac:dyDescent="0.2">
      <c r="A961" s="19"/>
      <c r="B961" s="20"/>
      <c r="K961" s="19"/>
    </row>
    <row r="962" spans="1:11" x14ac:dyDescent="0.2">
      <c r="A962" s="19"/>
      <c r="B962" s="20"/>
      <c r="K962" s="19"/>
    </row>
    <row r="963" spans="1:11" x14ac:dyDescent="0.2">
      <c r="A963" s="19"/>
      <c r="B963" s="20"/>
      <c r="K963" s="19"/>
    </row>
    <row r="964" spans="1:11" x14ac:dyDescent="0.2">
      <c r="A964" s="19"/>
      <c r="B964" s="20"/>
      <c r="K964" s="19"/>
    </row>
    <row r="965" spans="1:11" x14ac:dyDescent="0.2">
      <c r="A965" s="19"/>
      <c r="B965" s="20"/>
      <c r="K965" s="19"/>
    </row>
    <row r="966" spans="1:11" x14ac:dyDescent="0.2">
      <c r="A966" s="19"/>
      <c r="B966" s="20"/>
      <c r="K966" s="19"/>
    </row>
    <row r="967" spans="1:11" x14ac:dyDescent="0.2">
      <c r="A967" s="19"/>
      <c r="B967" s="20"/>
      <c r="K967" s="19"/>
    </row>
    <row r="968" spans="1:11" x14ac:dyDescent="0.2">
      <c r="A968" s="19"/>
      <c r="B968" s="20"/>
      <c r="K968" s="19"/>
    </row>
    <row r="969" spans="1:11" x14ac:dyDescent="0.2">
      <c r="A969" s="19"/>
      <c r="B969" s="20"/>
      <c r="K969" s="19"/>
    </row>
    <row r="970" spans="1:11" x14ac:dyDescent="0.2">
      <c r="A970" s="19"/>
      <c r="B970" s="20"/>
      <c r="K970" s="19"/>
    </row>
    <row r="971" spans="1:11" x14ac:dyDescent="0.2">
      <c r="A971" s="19"/>
      <c r="B971" s="20"/>
      <c r="K971" s="19"/>
    </row>
    <row r="972" spans="1:11" x14ac:dyDescent="0.2">
      <c r="A972" s="19"/>
      <c r="B972" s="20"/>
      <c r="K972" s="19"/>
    </row>
    <row r="973" spans="1:11" x14ac:dyDescent="0.2">
      <c r="A973" s="19"/>
      <c r="B973" s="20"/>
      <c r="K973" s="19"/>
    </row>
    <row r="974" spans="1:11" x14ac:dyDescent="0.2">
      <c r="A974" s="19"/>
      <c r="B974" s="20"/>
      <c r="K974" s="19"/>
    </row>
    <row r="975" spans="1:11" x14ac:dyDescent="0.2">
      <c r="A975" s="19"/>
      <c r="B975" s="20"/>
      <c r="K975" s="19"/>
    </row>
    <row r="976" spans="1:11" x14ac:dyDescent="0.2">
      <c r="A976" s="19"/>
      <c r="B976" s="20"/>
      <c r="K976" s="19"/>
    </row>
    <row r="977" spans="1:11" x14ac:dyDescent="0.2">
      <c r="A977" s="19"/>
      <c r="B977" s="20"/>
      <c r="K977" s="19"/>
    </row>
    <row r="978" spans="1:11" x14ac:dyDescent="0.2">
      <c r="A978" s="19"/>
      <c r="B978" s="20"/>
      <c r="K978" s="19"/>
    </row>
    <row r="979" spans="1:11" x14ac:dyDescent="0.2">
      <c r="A979" s="19"/>
      <c r="B979" s="20"/>
      <c r="K979" s="19"/>
    </row>
    <row r="980" spans="1:11" x14ac:dyDescent="0.2">
      <c r="A980" s="19"/>
      <c r="B980" s="20"/>
      <c r="K980" s="19"/>
    </row>
    <row r="981" spans="1:11" x14ac:dyDescent="0.2">
      <c r="A981" s="19"/>
      <c r="B981" s="20"/>
      <c r="K981" s="19"/>
    </row>
    <row r="982" spans="1:11" x14ac:dyDescent="0.2">
      <c r="A982" s="19"/>
      <c r="B982" s="20"/>
      <c r="K982" s="19"/>
    </row>
    <row r="983" spans="1:11" x14ac:dyDescent="0.2">
      <c r="A983" s="19"/>
      <c r="B983" s="20"/>
      <c r="K983" s="19"/>
    </row>
    <row r="984" spans="1:11" x14ac:dyDescent="0.2">
      <c r="A984" s="19"/>
      <c r="B984" s="20"/>
      <c r="K984" s="19"/>
    </row>
    <row r="985" spans="1:11" x14ac:dyDescent="0.2">
      <c r="A985" s="19"/>
      <c r="B985" s="20"/>
      <c r="K985" s="19"/>
    </row>
    <row r="986" spans="1:11" x14ac:dyDescent="0.2">
      <c r="A986" s="19"/>
      <c r="B986" s="20"/>
      <c r="K986" s="19"/>
    </row>
    <row r="987" spans="1:11" x14ac:dyDescent="0.2">
      <c r="A987" s="19"/>
      <c r="B987" s="20"/>
      <c r="K987" s="19"/>
    </row>
    <row r="988" spans="1:11" x14ac:dyDescent="0.2">
      <c r="A988" s="19"/>
      <c r="B988" s="20"/>
      <c r="K988" s="19"/>
    </row>
    <row r="989" spans="1:11" x14ac:dyDescent="0.2">
      <c r="A989" s="19"/>
      <c r="B989" s="20"/>
      <c r="K989" s="19"/>
    </row>
    <row r="990" spans="1:11" x14ac:dyDescent="0.2">
      <c r="A990" s="19"/>
      <c r="B990" s="20"/>
      <c r="K990" s="19"/>
    </row>
    <row r="991" spans="1:11" x14ac:dyDescent="0.2">
      <c r="A991" s="19"/>
      <c r="B991" s="20"/>
      <c r="K991" s="19"/>
    </row>
    <row r="992" spans="1:11" x14ac:dyDescent="0.2">
      <c r="A992" s="19"/>
      <c r="B992" s="20"/>
      <c r="K992" s="19"/>
    </row>
    <row r="993" spans="1:11" x14ac:dyDescent="0.2">
      <c r="A993" s="19"/>
      <c r="B993" s="20"/>
      <c r="K993" s="19"/>
    </row>
    <row r="994" spans="1:11" x14ac:dyDescent="0.2">
      <c r="A994" s="19"/>
      <c r="B994" s="20"/>
      <c r="K994" s="19"/>
    </row>
    <row r="995" spans="1:11" x14ac:dyDescent="0.2">
      <c r="A995" s="19"/>
      <c r="B995" s="20"/>
      <c r="K995" s="19"/>
    </row>
    <row r="996" spans="1:11" x14ac:dyDescent="0.2">
      <c r="A996" s="19"/>
      <c r="B996" s="20"/>
      <c r="K996" s="19"/>
    </row>
    <row r="997" spans="1:11" x14ac:dyDescent="0.2">
      <c r="A997" s="19"/>
      <c r="B997" s="20"/>
      <c r="K997" s="19"/>
    </row>
    <row r="998" spans="1:11" x14ac:dyDescent="0.2">
      <c r="A998" s="19"/>
      <c r="B998" s="20"/>
      <c r="K998" s="19"/>
    </row>
    <row r="999" spans="1:11" x14ac:dyDescent="0.2">
      <c r="A999" s="19"/>
      <c r="B999" s="20"/>
      <c r="K999" s="19"/>
    </row>
    <row r="1000" spans="1:11" x14ac:dyDescent="0.2">
      <c r="A1000" s="19"/>
      <c r="B1000" s="20"/>
      <c r="K1000" s="19"/>
    </row>
    <row r="1001" spans="1:11" x14ac:dyDescent="0.2">
      <c r="A1001" s="19"/>
      <c r="B1001" s="20"/>
      <c r="K1001" s="19"/>
    </row>
    <row r="1002" spans="1:11" x14ac:dyDescent="0.2">
      <c r="A1002" s="19"/>
      <c r="B1002" s="20"/>
      <c r="K1002" s="19"/>
    </row>
    <row r="1003" spans="1:11" x14ac:dyDescent="0.2">
      <c r="A1003" s="19"/>
      <c r="B1003" s="20"/>
      <c r="K1003" s="19"/>
    </row>
    <row r="1004" spans="1:11" x14ac:dyDescent="0.2">
      <c r="A1004" s="19"/>
      <c r="B1004" s="20"/>
      <c r="K1004" s="19"/>
    </row>
    <row r="1005" spans="1:11" x14ac:dyDescent="0.2">
      <c r="A1005" s="19"/>
      <c r="B1005" s="20"/>
      <c r="K1005" s="19"/>
    </row>
    <row r="1006" spans="1:11" x14ac:dyDescent="0.2">
      <c r="A1006" s="19"/>
      <c r="B1006" s="20"/>
      <c r="K1006" s="19"/>
    </row>
    <row r="1007" spans="1:11" x14ac:dyDescent="0.2">
      <c r="A1007" s="19"/>
      <c r="B1007" s="20"/>
      <c r="K1007" s="19"/>
    </row>
    <row r="1008" spans="1:11" x14ac:dyDescent="0.2">
      <c r="A1008" s="19"/>
      <c r="B1008" s="20"/>
      <c r="K1008" s="19"/>
    </row>
    <row r="1009" spans="1:11" x14ac:dyDescent="0.2">
      <c r="A1009" s="19"/>
      <c r="B1009" s="20"/>
      <c r="K1009" s="19"/>
    </row>
    <row r="1010" spans="1:11" x14ac:dyDescent="0.2">
      <c r="A1010" s="19"/>
      <c r="B1010" s="20"/>
      <c r="K1010" s="19"/>
    </row>
    <row r="1011" spans="1:11" x14ac:dyDescent="0.2">
      <c r="A1011" s="19"/>
      <c r="B1011" s="20"/>
      <c r="K1011" s="19"/>
    </row>
    <row r="1012" spans="1:11" x14ac:dyDescent="0.2">
      <c r="A1012" s="19"/>
      <c r="B1012" s="20"/>
      <c r="K1012" s="19"/>
    </row>
    <row r="1013" spans="1:11" x14ac:dyDescent="0.2">
      <c r="A1013" s="19"/>
      <c r="B1013" s="20"/>
      <c r="K1013" s="19"/>
    </row>
    <row r="1014" spans="1:11" x14ac:dyDescent="0.2">
      <c r="A1014" s="19"/>
      <c r="B1014" s="20"/>
      <c r="K1014" s="19"/>
    </row>
    <row r="1015" spans="1:11" x14ac:dyDescent="0.2">
      <c r="A1015" s="19"/>
      <c r="B1015" s="20"/>
      <c r="K1015" s="19"/>
    </row>
    <row r="1016" spans="1:11" x14ac:dyDescent="0.2">
      <c r="A1016" s="19"/>
      <c r="B1016" s="20"/>
      <c r="K1016" s="19"/>
    </row>
    <row r="1017" spans="1:11" x14ac:dyDescent="0.2">
      <c r="A1017" s="19"/>
      <c r="B1017" s="20"/>
      <c r="K1017" s="19"/>
    </row>
    <row r="1018" spans="1:11" x14ac:dyDescent="0.2">
      <c r="A1018" s="19"/>
      <c r="B1018" s="20"/>
      <c r="K1018" s="19"/>
    </row>
    <row r="1019" spans="1:11" x14ac:dyDescent="0.2">
      <c r="A1019" s="19"/>
      <c r="B1019" s="20"/>
      <c r="K1019" s="19"/>
    </row>
    <row r="1020" spans="1:11" x14ac:dyDescent="0.2">
      <c r="A1020" s="19"/>
      <c r="B1020" s="20"/>
      <c r="K1020" s="19"/>
    </row>
    <row r="1021" spans="1:11" x14ac:dyDescent="0.2">
      <c r="A1021" s="19"/>
      <c r="B1021" s="20"/>
      <c r="K1021" s="19"/>
    </row>
    <row r="1022" spans="1:11" x14ac:dyDescent="0.2">
      <c r="A1022" s="19"/>
      <c r="B1022" s="20"/>
      <c r="K1022" s="19"/>
    </row>
    <row r="1023" spans="1:11" x14ac:dyDescent="0.2">
      <c r="A1023" s="19"/>
      <c r="B1023" s="20"/>
      <c r="K1023" s="19"/>
    </row>
    <row r="1024" spans="1:11" x14ac:dyDescent="0.2">
      <c r="A1024" s="19"/>
      <c r="B1024" s="20"/>
      <c r="K1024" s="19"/>
    </row>
    <row r="1025" spans="1:11" x14ac:dyDescent="0.2">
      <c r="A1025" s="19"/>
      <c r="B1025" s="20"/>
      <c r="K1025" s="19"/>
    </row>
    <row r="1026" spans="1:11" x14ac:dyDescent="0.2">
      <c r="A1026" s="19"/>
      <c r="B1026" s="20"/>
      <c r="K1026" s="19"/>
    </row>
    <row r="1027" spans="1:11" x14ac:dyDescent="0.2">
      <c r="A1027" s="19"/>
      <c r="B1027" s="20"/>
      <c r="K1027" s="19"/>
    </row>
    <row r="1028" spans="1:11" x14ac:dyDescent="0.2">
      <c r="A1028" s="19"/>
      <c r="B1028" s="20"/>
      <c r="K1028" s="19"/>
    </row>
    <row r="1029" spans="1:11" x14ac:dyDescent="0.2">
      <c r="A1029" s="19"/>
      <c r="B1029" s="20"/>
      <c r="K1029" s="19"/>
    </row>
    <row r="1030" spans="1:11" x14ac:dyDescent="0.2">
      <c r="A1030" s="19"/>
      <c r="B1030" s="20"/>
      <c r="K1030" s="19"/>
    </row>
    <row r="1031" spans="1:11" x14ac:dyDescent="0.2">
      <c r="A1031" s="19"/>
      <c r="B1031" s="20"/>
      <c r="K1031" s="19"/>
    </row>
    <row r="1032" spans="1:11" x14ac:dyDescent="0.2">
      <c r="A1032" s="19"/>
      <c r="B1032" s="20"/>
      <c r="K1032" s="19"/>
    </row>
    <row r="1033" spans="1:11" x14ac:dyDescent="0.2">
      <c r="A1033" s="19"/>
      <c r="B1033" s="20"/>
      <c r="K1033" s="19"/>
    </row>
    <row r="1034" spans="1:11" x14ac:dyDescent="0.2">
      <c r="A1034" s="19"/>
      <c r="B1034" s="20"/>
      <c r="K1034" s="19"/>
    </row>
    <row r="1035" spans="1:11" x14ac:dyDescent="0.2">
      <c r="A1035" s="19"/>
      <c r="B1035" s="20"/>
      <c r="K1035" s="19"/>
    </row>
    <row r="1036" spans="1:11" x14ac:dyDescent="0.2">
      <c r="A1036" s="19"/>
      <c r="B1036" s="20"/>
      <c r="K1036" s="19"/>
    </row>
    <row r="1037" spans="1:11" x14ac:dyDescent="0.2">
      <c r="A1037" s="19"/>
      <c r="B1037" s="20"/>
      <c r="K1037" s="19"/>
    </row>
    <row r="1038" spans="1:11" x14ac:dyDescent="0.2">
      <c r="A1038" s="19"/>
      <c r="B1038" s="20"/>
      <c r="K1038" s="19"/>
    </row>
    <row r="1039" spans="1:11" x14ac:dyDescent="0.2">
      <c r="A1039" s="19"/>
      <c r="B1039" s="20"/>
      <c r="K1039" s="19"/>
    </row>
    <row r="1040" spans="1:11" x14ac:dyDescent="0.2">
      <c r="A1040" s="19"/>
      <c r="B1040" s="20"/>
      <c r="K1040" s="19"/>
    </row>
    <row r="1041" spans="1:11" x14ac:dyDescent="0.2">
      <c r="A1041" s="19"/>
      <c r="B1041" s="20"/>
      <c r="K1041" s="19"/>
    </row>
    <row r="1042" spans="1:11" x14ac:dyDescent="0.2">
      <c r="A1042" s="19"/>
      <c r="B1042" s="20"/>
      <c r="K1042" s="19"/>
    </row>
    <row r="1043" spans="1:11" x14ac:dyDescent="0.2">
      <c r="A1043" s="19"/>
      <c r="B1043" s="20"/>
      <c r="K1043" s="19"/>
    </row>
    <row r="1044" spans="1:11" x14ac:dyDescent="0.2">
      <c r="A1044" s="19"/>
      <c r="B1044" s="20"/>
      <c r="K1044" s="19"/>
    </row>
    <row r="1045" spans="1:11" x14ac:dyDescent="0.2">
      <c r="A1045" s="19"/>
      <c r="B1045" s="20"/>
      <c r="K1045" s="19"/>
    </row>
    <row r="1046" spans="1:11" x14ac:dyDescent="0.2">
      <c r="A1046" s="19"/>
      <c r="B1046" s="20"/>
      <c r="K1046" s="19"/>
    </row>
    <row r="1047" spans="1:11" x14ac:dyDescent="0.2">
      <c r="A1047" s="19"/>
      <c r="B1047" s="20"/>
      <c r="K1047" s="19"/>
    </row>
    <row r="1048" spans="1:11" x14ac:dyDescent="0.2">
      <c r="A1048" s="19"/>
      <c r="B1048" s="20"/>
      <c r="K1048" s="19"/>
    </row>
    <row r="1049" spans="1:11" x14ac:dyDescent="0.2">
      <c r="A1049" s="19"/>
      <c r="B1049" s="20"/>
      <c r="K1049" s="19"/>
    </row>
    <row r="1050" spans="1:11" x14ac:dyDescent="0.2">
      <c r="A1050" s="19"/>
      <c r="B1050" s="20"/>
      <c r="K1050" s="19"/>
    </row>
    <row r="1051" spans="1:11" x14ac:dyDescent="0.2">
      <c r="A1051" s="19"/>
      <c r="B1051" s="20"/>
      <c r="K1051" s="19"/>
    </row>
    <row r="1052" spans="1:11" x14ac:dyDescent="0.2">
      <c r="A1052" s="19"/>
      <c r="B1052" s="20"/>
      <c r="K1052" s="19"/>
    </row>
    <row r="1053" spans="1:11" x14ac:dyDescent="0.2">
      <c r="A1053" s="19"/>
      <c r="B1053" s="20"/>
      <c r="K1053" s="19"/>
    </row>
    <row r="1054" spans="1:11" x14ac:dyDescent="0.2">
      <c r="A1054" s="19"/>
      <c r="B1054" s="20"/>
      <c r="K1054" s="19"/>
    </row>
    <row r="1055" spans="1:11" x14ac:dyDescent="0.2">
      <c r="A1055" s="19"/>
      <c r="B1055" s="20"/>
      <c r="K1055" s="19"/>
    </row>
    <row r="1056" spans="1:11" x14ac:dyDescent="0.2">
      <c r="A1056" s="19"/>
      <c r="B1056" s="20"/>
      <c r="K1056" s="19"/>
    </row>
    <row r="1057" spans="1:11" x14ac:dyDescent="0.2">
      <c r="A1057" s="19"/>
      <c r="B1057" s="20"/>
      <c r="K1057" s="19"/>
    </row>
    <row r="1058" spans="1:11" x14ac:dyDescent="0.2">
      <c r="A1058" s="19"/>
      <c r="B1058" s="20"/>
      <c r="K1058" s="19"/>
    </row>
    <row r="1059" spans="1:11" x14ac:dyDescent="0.2">
      <c r="A1059" s="19"/>
      <c r="B1059" s="20"/>
      <c r="K1059" s="19"/>
    </row>
    <row r="1060" spans="1:11" x14ac:dyDescent="0.2">
      <c r="A1060" s="19"/>
      <c r="B1060" s="20"/>
      <c r="K1060" s="19"/>
    </row>
    <row r="1061" spans="1:11" x14ac:dyDescent="0.2">
      <c r="A1061" s="19"/>
      <c r="B1061" s="20"/>
      <c r="K1061" s="19"/>
    </row>
    <row r="1062" spans="1:11" x14ac:dyDescent="0.2">
      <c r="A1062" s="19"/>
      <c r="B1062" s="20"/>
      <c r="K1062" s="19"/>
    </row>
    <row r="1063" spans="1:11" x14ac:dyDescent="0.2">
      <c r="A1063" s="19"/>
      <c r="B1063" s="20"/>
      <c r="K1063" s="19"/>
    </row>
    <row r="1064" spans="1:11" x14ac:dyDescent="0.2">
      <c r="A1064" s="19"/>
      <c r="B1064" s="20"/>
      <c r="K1064" s="19"/>
    </row>
    <row r="1065" spans="1:11" x14ac:dyDescent="0.2">
      <c r="A1065" s="19"/>
      <c r="B1065" s="20"/>
      <c r="K1065" s="19"/>
    </row>
    <row r="1066" spans="1:11" x14ac:dyDescent="0.2">
      <c r="A1066" s="19"/>
      <c r="B1066" s="20"/>
      <c r="K1066" s="19"/>
    </row>
    <row r="1067" spans="1:11" x14ac:dyDescent="0.2">
      <c r="A1067" s="19"/>
      <c r="B1067" s="20"/>
      <c r="K1067" s="19"/>
    </row>
    <row r="1068" spans="1:11" x14ac:dyDescent="0.2">
      <c r="A1068" s="19"/>
      <c r="B1068" s="20"/>
      <c r="K1068" s="19"/>
    </row>
    <row r="1069" spans="1:11" x14ac:dyDescent="0.2">
      <c r="A1069" s="19"/>
      <c r="B1069" s="20"/>
      <c r="K1069" s="19"/>
    </row>
    <row r="1070" spans="1:11" x14ac:dyDescent="0.2">
      <c r="A1070" s="19"/>
      <c r="B1070" s="20"/>
      <c r="K1070" s="19"/>
    </row>
    <row r="1071" spans="1:11" x14ac:dyDescent="0.2">
      <c r="A1071" s="19"/>
      <c r="B1071" s="20"/>
      <c r="K1071" s="19"/>
    </row>
    <row r="1072" spans="1:11" x14ac:dyDescent="0.2">
      <c r="A1072" s="19"/>
      <c r="B1072" s="20"/>
      <c r="K1072" s="19"/>
    </row>
    <row r="1073" spans="1:11" x14ac:dyDescent="0.2">
      <c r="A1073" s="19"/>
      <c r="B1073" s="20"/>
      <c r="K1073" s="19"/>
    </row>
    <row r="1074" spans="1:11" x14ac:dyDescent="0.2">
      <c r="A1074" s="19"/>
      <c r="B1074" s="20"/>
      <c r="K1074" s="19"/>
    </row>
    <row r="1075" spans="1:11" x14ac:dyDescent="0.2">
      <c r="A1075" s="19"/>
      <c r="B1075" s="20"/>
      <c r="K1075" s="19"/>
    </row>
    <row r="1076" spans="1:11" x14ac:dyDescent="0.2">
      <c r="A1076" s="19"/>
      <c r="B1076" s="20"/>
      <c r="K1076" s="19"/>
    </row>
    <row r="1077" spans="1:11" x14ac:dyDescent="0.2">
      <c r="A1077" s="19"/>
      <c r="B1077" s="20"/>
      <c r="K1077" s="19"/>
    </row>
    <row r="1078" spans="1:11" x14ac:dyDescent="0.2">
      <c r="A1078" s="19"/>
      <c r="B1078" s="20"/>
      <c r="K1078" s="19"/>
    </row>
    <row r="1079" spans="1:11" x14ac:dyDescent="0.2">
      <c r="A1079" s="19"/>
      <c r="B1079" s="20"/>
      <c r="K1079" s="19"/>
    </row>
    <row r="1080" spans="1:11" x14ac:dyDescent="0.2">
      <c r="A1080" s="19"/>
      <c r="B1080" s="20"/>
      <c r="K1080" s="19"/>
    </row>
    <row r="1081" spans="1:11" x14ac:dyDescent="0.2">
      <c r="A1081" s="19"/>
      <c r="B1081" s="20"/>
      <c r="K1081" s="19"/>
    </row>
    <row r="1082" spans="1:11" x14ac:dyDescent="0.2">
      <c r="A1082" s="19"/>
      <c r="B1082" s="20"/>
      <c r="K1082" s="19"/>
    </row>
    <row r="1083" spans="1:11" x14ac:dyDescent="0.2">
      <c r="A1083" s="19"/>
      <c r="B1083" s="20"/>
      <c r="K1083" s="19"/>
    </row>
    <row r="1084" spans="1:11" x14ac:dyDescent="0.2">
      <c r="A1084" s="19"/>
      <c r="B1084" s="20"/>
      <c r="K1084" s="19"/>
    </row>
    <row r="1085" spans="1:11" x14ac:dyDescent="0.2">
      <c r="A1085" s="19"/>
      <c r="B1085" s="20"/>
      <c r="K1085" s="19"/>
    </row>
    <row r="1086" spans="1:11" x14ac:dyDescent="0.2">
      <c r="A1086" s="19"/>
      <c r="B1086" s="20"/>
      <c r="K1086" s="19"/>
    </row>
    <row r="1087" spans="1:11" x14ac:dyDescent="0.2">
      <c r="A1087" s="19"/>
      <c r="B1087" s="20"/>
      <c r="K1087" s="19"/>
    </row>
    <row r="1088" spans="1:11" x14ac:dyDescent="0.2">
      <c r="A1088" s="19"/>
      <c r="B1088" s="20"/>
      <c r="K1088" s="19"/>
    </row>
    <row r="1089" spans="1:11" x14ac:dyDescent="0.2">
      <c r="A1089" s="19"/>
      <c r="B1089" s="20"/>
      <c r="K1089" s="19"/>
    </row>
    <row r="1090" spans="1:11" x14ac:dyDescent="0.2">
      <c r="A1090" s="19"/>
      <c r="B1090" s="20"/>
      <c r="K1090" s="19"/>
    </row>
    <row r="1091" spans="1:11" x14ac:dyDescent="0.2">
      <c r="A1091" s="19"/>
      <c r="B1091" s="20"/>
      <c r="K1091" s="19"/>
    </row>
    <row r="1092" spans="1:11" x14ac:dyDescent="0.2">
      <c r="A1092" s="19"/>
      <c r="B1092" s="20"/>
      <c r="K1092" s="19"/>
    </row>
    <row r="1093" spans="1:11" x14ac:dyDescent="0.2">
      <c r="A1093" s="19"/>
      <c r="B1093" s="20"/>
      <c r="K1093" s="19"/>
    </row>
    <row r="1094" spans="1:11" x14ac:dyDescent="0.2">
      <c r="A1094" s="19"/>
      <c r="B1094" s="20"/>
      <c r="K1094" s="19"/>
    </row>
    <row r="1095" spans="1:11" x14ac:dyDescent="0.2">
      <c r="A1095" s="19"/>
      <c r="B1095" s="20"/>
      <c r="K1095" s="19"/>
    </row>
    <row r="1096" spans="1:11" x14ac:dyDescent="0.2">
      <c r="A1096" s="19"/>
      <c r="B1096" s="20"/>
      <c r="K1096" s="19"/>
    </row>
    <row r="1097" spans="1:11" x14ac:dyDescent="0.2">
      <c r="A1097" s="19"/>
      <c r="B1097" s="20"/>
      <c r="K1097" s="19"/>
    </row>
    <row r="1098" spans="1:11" x14ac:dyDescent="0.2">
      <c r="A1098" s="19"/>
      <c r="B1098" s="20"/>
      <c r="K1098" s="19"/>
    </row>
    <row r="1099" spans="1:11" x14ac:dyDescent="0.2">
      <c r="A1099" s="19"/>
      <c r="B1099" s="20"/>
      <c r="K1099" s="19"/>
    </row>
    <row r="1100" spans="1:11" x14ac:dyDescent="0.2">
      <c r="A1100" s="19"/>
      <c r="B1100" s="20"/>
      <c r="K1100" s="19"/>
    </row>
    <row r="1101" spans="1:11" x14ac:dyDescent="0.2">
      <c r="A1101" s="19"/>
      <c r="B1101" s="20"/>
      <c r="K1101" s="19"/>
    </row>
    <row r="1102" spans="1:11" x14ac:dyDescent="0.2">
      <c r="A1102" s="19"/>
      <c r="B1102" s="20"/>
      <c r="K1102" s="19"/>
    </row>
    <row r="1103" spans="1:11" x14ac:dyDescent="0.2">
      <c r="A1103" s="19"/>
      <c r="B1103" s="20"/>
      <c r="K1103" s="19"/>
    </row>
    <row r="1104" spans="1:11" x14ac:dyDescent="0.2">
      <c r="A1104" s="19"/>
      <c r="B1104" s="20"/>
      <c r="K1104" s="19"/>
    </row>
    <row r="1105" spans="1:11" x14ac:dyDescent="0.2">
      <c r="A1105" s="19"/>
      <c r="B1105" s="20"/>
      <c r="K1105" s="19"/>
    </row>
    <row r="1106" spans="1:11" x14ac:dyDescent="0.2">
      <c r="A1106" s="19"/>
      <c r="B1106" s="20"/>
      <c r="K1106" s="19"/>
    </row>
    <row r="1107" spans="1:11" x14ac:dyDescent="0.2">
      <c r="A1107" s="19"/>
      <c r="B1107" s="20"/>
      <c r="K1107" s="19"/>
    </row>
    <row r="1108" spans="1:11" x14ac:dyDescent="0.2">
      <c r="A1108" s="19"/>
      <c r="B1108" s="20"/>
      <c r="K1108" s="19"/>
    </row>
    <row r="1109" spans="1:11" x14ac:dyDescent="0.2">
      <c r="A1109" s="19"/>
      <c r="B1109" s="20"/>
      <c r="K1109" s="19"/>
    </row>
    <row r="1110" spans="1:11" x14ac:dyDescent="0.2">
      <c r="A1110" s="19"/>
      <c r="B1110" s="20"/>
      <c r="K1110" s="19"/>
    </row>
    <row r="1111" spans="1:11" x14ac:dyDescent="0.2">
      <c r="A1111" s="19"/>
      <c r="B1111" s="20"/>
      <c r="K1111" s="19"/>
    </row>
    <row r="1112" spans="1:11" x14ac:dyDescent="0.2">
      <c r="A1112" s="19"/>
      <c r="B1112" s="20"/>
      <c r="K1112" s="19"/>
    </row>
    <row r="1113" spans="1:11" x14ac:dyDescent="0.2">
      <c r="A1113" s="19"/>
      <c r="B1113" s="20"/>
      <c r="K1113" s="19"/>
    </row>
    <row r="1114" spans="1:11" x14ac:dyDescent="0.2">
      <c r="A1114" s="19"/>
      <c r="B1114" s="20"/>
      <c r="K1114" s="19"/>
    </row>
    <row r="1115" spans="1:11" x14ac:dyDescent="0.2">
      <c r="A1115" s="19"/>
      <c r="B1115" s="20"/>
      <c r="K1115" s="19"/>
    </row>
    <row r="1116" spans="1:11" x14ac:dyDescent="0.2">
      <c r="A1116" s="19"/>
      <c r="B1116" s="20"/>
      <c r="K1116" s="19"/>
    </row>
    <row r="1117" spans="1:11" x14ac:dyDescent="0.2">
      <c r="A1117" s="19"/>
      <c r="B1117" s="20"/>
      <c r="K1117" s="19"/>
    </row>
    <row r="1118" spans="1:11" x14ac:dyDescent="0.2">
      <c r="A1118" s="19"/>
      <c r="B1118" s="20"/>
      <c r="K1118" s="19"/>
    </row>
    <row r="1119" spans="1:11" x14ac:dyDescent="0.2">
      <c r="A1119" s="19"/>
      <c r="B1119" s="20"/>
      <c r="K1119" s="19"/>
    </row>
    <row r="1120" spans="1:11" x14ac:dyDescent="0.2">
      <c r="A1120" s="19"/>
      <c r="B1120" s="20"/>
      <c r="K1120" s="19"/>
    </row>
    <row r="1121" spans="1:11" x14ac:dyDescent="0.2">
      <c r="A1121" s="19"/>
      <c r="B1121" s="20"/>
      <c r="K1121" s="19"/>
    </row>
    <row r="1122" spans="1:11" x14ac:dyDescent="0.2">
      <c r="A1122" s="19"/>
      <c r="B1122" s="20"/>
      <c r="K1122" s="19"/>
    </row>
    <row r="1123" spans="1:11" x14ac:dyDescent="0.2">
      <c r="A1123" s="19"/>
      <c r="B1123" s="20"/>
      <c r="K1123" s="19"/>
    </row>
    <row r="1124" spans="1:11" x14ac:dyDescent="0.2">
      <c r="A1124" s="19"/>
      <c r="B1124" s="20"/>
      <c r="K1124" s="19"/>
    </row>
    <row r="1125" spans="1:11" x14ac:dyDescent="0.2">
      <c r="A1125" s="19"/>
      <c r="B1125" s="20"/>
      <c r="K1125" s="19"/>
    </row>
    <row r="1126" spans="1:11" x14ac:dyDescent="0.2">
      <c r="A1126" s="19"/>
      <c r="B1126" s="20"/>
      <c r="K1126" s="19"/>
    </row>
    <row r="1127" spans="1:11" x14ac:dyDescent="0.2">
      <c r="A1127" s="19"/>
      <c r="B1127" s="20"/>
      <c r="K1127" s="19"/>
    </row>
    <row r="1128" spans="1:11" x14ac:dyDescent="0.2">
      <c r="A1128" s="19"/>
      <c r="B1128" s="20"/>
      <c r="K1128" s="19"/>
    </row>
    <row r="1129" spans="1:11" x14ac:dyDescent="0.2">
      <c r="A1129" s="19"/>
      <c r="B1129" s="20"/>
      <c r="K1129" s="19"/>
    </row>
    <row r="1130" spans="1:11" x14ac:dyDescent="0.2">
      <c r="A1130" s="19"/>
      <c r="B1130" s="20"/>
      <c r="K1130" s="19"/>
    </row>
    <row r="1131" spans="1:11" x14ac:dyDescent="0.2">
      <c r="A1131" s="19"/>
      <c r="B1131" s="20"/>
      <c r="K1131" s="19"/>
    </row>
    <row r="1132" spans="1:11" x14ac:dyDescent="0.2">
      <c r="A1132" s="19"/>
      <c r="B1132" s="20"/>
      <c r="K1132" s="19"/>
    </row>
    <row r="1133" spans="1:11" x14ac:dyDescent="0.2">
      <c r="A1133" s="19"/>
      <c r="B1133" s="20"/>
      <c r="K1133" s="19"/>
    </row>
    <row r="1134" spans="1:11" x14ac:dyDescent="0.2">
      <c r="A1134" s="19"/>
      <c r="B1134" s="20"/>
      <c r="K1134" s="19"/>
    </row>
    <row r="1135" spans="1:11" x14ac:dyDescent="0.2">
      <c r="A1135" s="19"/>
      <c r="B1135" s="20"/>
      <c r="K1135" s="19"/>
    </row>
    <row r="1136" spans="1:11" x14ac:dyDescent="0.2">
      <c r="A1136" s="19"/>
      <c r="B1136" s="20"/>
      <c r="K1136" s="19"/>
    </row>
    <row r="1137" spans="1:11" x14ac:dyDescent="0.2">
      <c r="A1137" s="19"/>
      <c r="B1137" s="20"/>
      <c r="K1137" s="19"/>
    </row>
    <row r="1138" spans="1:11" x14ac:dyDescent="0.2">
      <c r="A1138" s="19"/>
      <c r="B1138" s="20"/>
      <c r="K1138" s="19"/>
    </row>
    <row r="1139" spans="1:11" x14ac:dyDescent="0.2">
      <c r="A1139" s="19"/>
      <c r="B1139" s="20"/>
      <c r="K1139" s="19"/>
    </row>
    <row r="1140" spans="1:11" x14ac:dyDescent="0.2">
      <c r="A1140" s="19"/>
      <c r="B1140" s="20"/>
      <c r="K1140" s="19"/>
    </row>
    <row r="1141" spans="1:11" x14ac:dyDescent="0.2">
      <c r="A1141" s="19"/>
      <c r="B1141" s="20"/>
      <c r="K1141" s="19"/>
    </row>
    <row r="1142" spans="1:11" x14ac:dyDescent="0.2">
      <c r="A1142" s="19"/>
      <c r="B1142" s="20"/>
      <c r="K1142" s="19"/>
    </row>
    <row r="1143" spans="1:11" x14ac:dyDescent="0.2">
      <c r="A1143" s="19"/>
      <c r="B1143" s="20"/>
      <c r="K1143" s="19"/>
    </row>
    <row r="1144" spans="1:11" x14ac:dyDescent="0.2">
      <c r="A1144" s="19"/>
      <c r="B1144" s="20"/>
      <c r="K1144" s="19"/>
    </row>
    <row r="1145" spans="1:11" x14ac:dyDescent="0.2">
      <c r="A1145" s="19"/>
      <c r="B1145" s="20"/>
      <c r="K1145" s="19"/>
    </row>
    <row r="1146" spans="1:11" x14ac:dyDescent="0.2">
      <c r="A1146" s="19"/>
      <c r="B1146" s="20"/>
      <c r="K1146" s="19"/>
    </row>
    <row r="1147" spans="1:11" x14ac:dyDescent="0.2">
      <c r="A1147" s="19"/>
      <c r="B1147" s="20"/>
      <c r="K1147" s="19"/>
    </row>
    <row r="1148" spans="1:11" x14ac:dyDescent="0.2">
      <c r="A1148" s="19"/>
      <c r="B1148" s="20"/>
      <c r="K1148" s="19"/>
    </row>
    <row r="1149" spans="1:11" x14ac:dyDescent="0.2">
      <c r="A1149" s="19"/>
      <c r="B1149" s="20"/>
      <c r="K1149" s="19"/>
    </row>
    <row r="1150" spans="1:11" x14ac:dyDescent="0.2">
      <c r="A1150" s="19"/>
      <c r="B1150" s="20"/>
      <c r="K1150" s="19"/>
    </row>
    <row r="1151" spans="1:11" x14ac:dyDescent="0.2">
      <c r="A1151" s="19"/>
      <c r="B1151" s="20"/>
      <c r="K1151" s="19"/>
    </row>
    <row r="1152" spans="1:11" x14ac:dyDescent="0.2">
      <c r="A1152" s="19"/>
      <c r="B1152" s="20"/>
      <c r="K1152" s="19"/>
    </row>
    <row r="1153" spans="1:11" x14ac:dyDescent="0.2">
      <c r="A1153" s="19"/>
      <c r="B1153" s="20"/>
      <c r="K1153" s="19"/>
    </row>
    <row r="1154" spans="1:11" x14ac:dyDescent="0.2">
      <c r="A1154" s="19"/>
      <c r="B1154" s="20"/>
      <c r="K1154" s="19"/>
    </row>
    <row r="1155" spans="1:11" x14ac:dyDescent="0.2">
      <c r="A1155" s="19"/>
      <c r="B1155" s="20"/>
      <c r="K1155" s="19"/>
    </row>
    <row r="1156" spans="1:11" x14ac:dyDescent="0.2">
      <c r="A1156" s="19"/>
      <c r="B1156" s="20"/>
      <c r="K1156" s="19"/>
    </row>
    <row r="1157" spans="1:11" x14ac:dyDescent="0.2">
      <c r="A1157" s="19"/>
      <c r="B1157" s="20"/>
      <c r="K1157" s="19"/>
    </row>
    <row r="1158" spans="1:11" x14ac:dyDescent="0.2">
      <c r="A1158" s="19"/>
      <c r="B1158" s="20"/>
      <c r="K1158" s="19"/>
    </row>
    <row r="1159" spans="1:11" x14ac:dyDescent="0.2">
      <c r="A1159" s="19"/>
      <c r="B1159" s="20"/>
      <c r="K1159" s="19"/>
    </row>
    <row r="1160" spans="1:11" x14ac:dyDescent="0.2">
      <c r="A1160" s="19"/>
      <c r="B1160" s="20"/>
      <c r="K1160" s="19"/>
    </row>
    <row r="1161" spans="1:11" x14ac:dyDescent="0.2">
      <c r="A1161" s="19"/>
      <c r="B1161" s="20"/>
      <c r="K1161" s="19"/>
    </row>
    <row r="1162" spans="1:11" x14ac:dyDescent="0.2">
      <c r="A1162" s="19"/>
      <c r="B1162" s="20"/>
      <c r="K1162" s="19"/>
    </row>
    <row r="1163" spans="1:11" x14ac:dyDescent="0.2">
      <c r="A1163" s="19"/>
      <c r="B1163" s="20"/>
      <c r="K1163" s="19"/>
    </row>
    <row r="1164" spans="1:11" x14ac:dyDescent="0.2">
      <c r="A1164" s="19"/>
      <c r="B1164" s="20"/>
      <c r="K1164" s="19"/>
    </row>
    <row r="1165" spans="1:11" x14ac:dyDescent="0.2">
      <c r="A1165" s="19"/>
      <c r="B1165" s="20"/>
      <c r="K1165" s="19"/>
    </row>
    <row r="1166" spans="1:11" x14ac:dyDescent="0.2">
      <c r="A1166" s="19"/>
      <c r="B1166" s="20"/>
      <c r="K1166" s="19"/>
    </row>
    <row r="1167" spans="1:11" x14ac:dyDescent="0.2">
      <c r="A1167" s="19"/>
      <c r="B1167" s="20"/>
      <c r="K1167" s="19"/>
    </row>
    <row r="1168" spans="1:11" x14ac:dyDescent="0.2">
      <c r="A1168" s="19"/>
      <c r="B1168" s="20"/>
      <c r="K1168" s="19"/>
    </row>
    <row r="1169" spans="1:11" x14ac:dyDescent="0.2">
      <c r="A1169" s="19"/>
      <c r="B1169" s="20"/>
      <c r="K1169" s="19"/>
    </row>
    <row r="1170" spans="1:11" x14ac:dyDescent="0.2">
      <c r="A1170" s="19"/>
      <c r="B1170" s="20"/>
      <c r="K1170" s="19"/>
    </row>
    <row r="1171" spans="1:11" x14ac:dyDescent="0.2">
      <c r="A1171" s="19"/>
      <c r="B1171" s="20"/>
      <c r="K1171" s="19"/>
    </row>
    <row r="1172" spans="1:11" x14ac:dyDescent="0.2">
      <c r="A1172" s="19"/>
      <c r="B1172" s="20"/>
      <c r="K1172" s="19"/>
    </row>
    <row r="1173" spans="1:11" x14ac:dyDescent="0.2">
      <c r="A1173" s="19"/>
      <c r="B1173" s="20"/>
      <c r="K1173" s="19"/>
    </row>
    <row r="1174" spans="1:11" x14ac:dyDescent="0.2">
      <c r="A1174" s="19"/>
      <c r="B1174" s="20"/>
      <c r="K1174" s="19"/>
    </row>
    <row r="1175" spans="1:11" x14ac:dyDescent="0.2">
      <c r="A1175" s="19"/>
      <c r="B1175" s="20"/>
      <c r="K1175" s="19"/>
    </row>
    <row r="1176" spans="1:11" x14ac:dyDescent="0.2">
      <c r="A1176" s="19"/>
      <c r="B1176" s="20"/>
      <c r="K1176" s="19"/>
    </row>
    <row r="1177" spans="1:11" x14ac:dyDescent="0.2">
      <c r="A1177" s="19"/>
      <c r="B1177" s="20"/>
      <c r="K1177" s="19"/>
    </row>
    <row r="1178" spans="1:11" x14ac:dyDescent="0.2">
      <c r="A1178" s="19"/>
      <c r="B1178" s="20"/>
      <c r="K1178" s="19"/>
    </row>
    <row r="1179" spans="1:11" x14ac:dyDescent="0.2">
      <c r="A1179" s="19"/>
      <c r="B1179" s="20"/>
      <c r="K1179" s="19"/>
    </row>
    <row r="1180" spans="1:11" x14ac:dyDescent="0.2">
      <c r="A1180" s="19"/>
      <c r="B1180" s="20"/>
      <c r="K1180" s="19"/>
    </row>
    <row r="1181" spans="1:11" x14ac:dyDescent="0.2">
      <c r="A1181" s="19"/>
      <c r="B1181" s="20"/>
      <c r="K1181" s="19"/>
    </row>
    <row r="1182" spans="1:11" x14ac:dyDescent="0.2">
      <c r="A1182" s="19"/>
      <c r="B1182" s="20"/>
      <c r="K1182" s="19"/>
    </row>
    <row r="1183" spans="1:11" x14ac:dyDescent="0.2">
      <c r="A1183" s="19"/>
      <c r="B1183" s="20"/>
      <c r="K1183" s="19"/>
    </row>
    <row r="1184" spans="1:11" x14ac:dyDescent="0.2">
      <c r="A1184" s="19"/>
      <c r="B1184" s="20"/>
      <c r="K1184" s="19"/>
    </row>
    <row r="1185" spans="1:11" x14ac:dyDescent="0.2">
      <c r="A1185" s="19"/>
      <c r="B1185" s="20"/>
      <c r="K1185" s="19"/>
    </row>
    <row r="1186" spans="1:11" x14ac:dyDescent="0.2">
      <c r="A1186" s="19"/>
      <c r="B1186" s="20"/>
      <c r="K1186" s="19"/>
    </row>
    <row r="1187" spans="1:11" x14ac:dyDescent="0.2">
      <c r="A1187" s="19"/>
      <c r="B1187" s="20"/>
      <c r="K1187" s="19"/>
    </row>
    <row r="1188" spans="1:11" x14ac:dyDescent="0.2">
      <c r="A1188" s="19"/>
      <c r="B1188" s="20"/>
      <c r="K1188" s="19"/>
    </row>
    <row r="1189" spans="1:11" x14ac:dyDescent="0.2">
      <c r="A1189" s="19"/>
      <c r="B1189" s="20"/>
      <c r="K1189" s="19"/>
    </row>
    <row r="1190" spans="1:11" x14ac:dyDescent="0.2">
      <c r="A1190" s="19"/>
      <c r="B1190" s="20"/>
      <c r="K1190" s="19"/>
    </row>
    <row r="1191" spans="1:11" x14ac:dyDescent="0.2">
      <c r="A1191" s="19"/>
      <c r="B1191" s="20"/>
      <c r="K1191" s="19"/>
    </row>
    <row r="1192" spans="1:11" x14ac:dyDescent="0.2">
      <c r="A1192" s="19"/>
      <c r="B1192" s="20"/>
      <c r="K1192" s="19"/>
    </row>
    <row r="1193" spans="1:11" x14ac:dyDescent="0.2">
      <c r="A1193" s="19"/>
      <c r="B1193" s="20"/>
      <c r="K1193" s="19"/>
    </row>
    <row r="1194" spans="1:11" x14ac:dyDescent="0.2">
      <c r="A1194" s="19"/>
      <c r="B1194" s="20"/>
      <c r="K1194" s="19"/>
    </row>
    <row r="1195" spans="1:11" x14ac:dyDescent="0.2">
      <c r="A1195" s="19"/>
      <c r="B1195" s="20"/>
      <c r="K1195" s="19"/>
    </row>
    <row r="1196" spans="1:11" x14ac:dyDescent="0.2">
      <c r="A1196" s="19"/>
      <c r="B1196" s="20"/>
      <c r="K1196" s="19"/>
    </row>
    <row r="1197" spans="1:11" x14ac:dyDescent="0.2">
      <c r="A1197" s="19"/>
      <c r="B1197" s="20"/>
      <c r="K1197" s="19"/>
    </row>
    <row r="1198" spans="1:11" x14ac:dyDescent="0.2">
      <c r="A1198" s="19"/>
      <c r="B1198" s="20"/>
      <c r="K1198" s="19"/>
    </row>
    <row r="1199" spans="1:11" x14ac:dyDescent="0.2">
      <c r="A1199" s="19"/>
      <c r="B1199" s="20"/>
      <c r="K1199" s="19"/>
    </row>
    <row r="1200" spans="1:11" x14ac:dyDescent="0.2">
      <c r="A1200" s="19"/>
      <c r="B1200" s="20"/>
      <c r="K1200" s="19"/>
    </row>
    <row r="1201" spans="1:11" x14ac:dyDescent="0.2">
      <c r="A1201" s="19"/>
      <c r="B1201" s="20"/>
      <c r="K1201" s="19"/>
    </row>
    <row r="1202" spans="1:11" x14ac:dyDescent="0.2">
      <c r="A1202" s="19"/>
      <c r="B1202" s="20"/>
      <c r="K1202" s="19"/>
    </row>
    <row r="1203" spans="1:11" x14ac:dyDescent="0.2">
      <c r="A1203" s="19"/>
      <c r="B1203" s="20"/>
      <c r="K1203" s="19"/>
    </row>
    <row r="1204" spans="1:11" x14ac:dyDescent="0.2">
      <c r="A1204" s="19"/>
      <c r="B1204" s="20"/>
      <c r="K1204" s="19"/>
    </row>
    <row r="1205" spans="1:11" x14ac:dyDescent="0.2">
      <c r="A1205" s="19"/>
      <c r="B1205" s="20"/>
      <c r="K1205" s="19"/>
    </row>
    <row r="1206" spans="1:11" x14ac:dyDescent="0.2">
      <c r="A1206" s="19"/>
      <c r="B1206" s="20"/>
      <c r="K1206" s="19"/>
    </row>
    <row r="1207" spans="1:11" x14ac:dyDescent="0.2">
      <c r="A1207" s="19"/>
      <c r="B1207" s="20"/>
      <c r="K1207" s="19"/>
    </row>
    <row r="1208" spans="1:11" x14ac:dyDescent="0.2">
      <c r="A1208" s="19"/>
      <c r="B1208" s="20"/>
      <c r="K1208" s="19"/>
    </row>
    <row r="1209" spans="1:11" x14ac:dyDescent="0.2">
      <c r="A1209" s="19"/>
      <c r="B1209" s="20"/>
      <c r="K1209" s="19"/>
    </row>
    <row r="1210" spans="1:11" x14ac:dyDescent="0.2">
      <c r="A1210" s="19"/>
      <c r="B1210" s="20"/>
      <c r="K1210" s="19"/>
    </row>
    <row r="1211" spans="1:11" x14ac:dyDescent="0.2">
      <c r="A1211" s="19"/>
      <c r="B1211" s="20"/>
      <c r="K1211" s="19"/>
    </row>
    <row r="1212" spans="1:11" x14ac:dyDescent="0.2">
      <c r="A1212" s="19"/>
      <c r="B1212" s="20"/>
      <c r="K1212" s="19"/>
    </row>
    <row r="1213" spans="1:11" x14ac:dyDescent="0.2">
      <c r="A1213" s="19"/>
      <c r="B1213" s="20"/>
      <c r="K1213" s="19"/>
    </row>
    <row r="1214" spans="1:11" x14ac:dyDescent="0.2">
      <c r="A1214" s="19"/>
      <c r="B1214" s="20"/>
      <c r="K1214" s="19"/>
    </row>
    <row r="1215" spans="1:11" x14ac:dyDescent="0.2">
      <c r="A1215" s="19"/>
      <c r="B1215" s="20"/>
      <c r="K1215" s="19"/>
    </row>
    <row r="1216" spans="1:11" x14ac:dyDescent="0.2">
      <c r="A1216" s="19"/>
      <c r="B1216" s="20"/>
      <c r="K1216" s="19"/>
    </row>
    <row r="1217" spans="1:11" x14ac:dyDescent="0.2">
      <c r="A1217" s="19"/>
      <c r="B1217" s="20"/>
      <c r="K1217" s="19"/>
    </row>
    <row r="1218" spans="1:11" x14ac:dyDescent="0.2">
      <c r="A1218" s="19"/>
      <c r="B1218" s="20"/>
      <c r="K1218" s="19"/>
    </row>
    <row r="1219" spans="1:11" x14ac:dyDescent="0.2">
      <c r="A1219" s="19"/>
      <c r="B1219" s="20"/>
      <c r="K1219" s="19"/>
    </row>
    <row r="1220" spans="1:11" x14ac:dyDescent="0.2">
      <c r="A1220" s="19"/>
      <c r="B1220" s="20"/>
      <c r="K1220" s="19"/>
    </row>
    <row r="1221" spans="1:11" x14ac:dyDescent="0.2">
      <c r="A1221" s="19"/>
      <c r="B1221" s="20"/>
      <c r="K1221" s="19"/>
    </row>
    <row r="1222" spans="1:11" x14ac:dyDescent="0.2">
      <c r="A1222" s="19"/>
      <c r="B1222" s="20"/>
      <c r="K1222" s="19"/>
    </row>
    <row r="1223" spans="1:11" x14ac:dyDescent="0.2">
      <c r="A1223" s="19"/>
      <c r="B1223" s="20"/>
      <c r="K1223" s="19"/>
    </row>
    <row r="1224" spans="1:11" x14ac:dyDescent="0.2">
      <c r="A1224" s="19"/>
      <c r="B1224" s="20"/>
      <c r="K1224" s="19"/>
    </row>
    <row r="1225" spans="1:11" x14ac:dyDescent="0.2">
      <c r="A1225" s="19"/>
      <c r="B1225" s="20"/>
      <c r="K1225" s="19"/>
    </row>
    <row r="1226" spans="1:11" x14ac:dyDescent="0.2">
      <c r="A1226" s="19"/>
      <c r="B1226" s="20"/>
      <c r="K1226" s="19"/>
    </row>
    <row r="1227" spans="1:11" x14ac:dyDescent="0.2">
      <c r="A1227" s="19"/>
      <c r="B1227" s="20"/>
      <c r="K1227" s="19"/>
    </row>
    <row r="1228" spans="1:11" x14ac:dyDescent="0.2">
      <c r="A1228" s="19"/>
      <c r="B1228" s="20"/>
      <c r="K1228" s="19"/>
    </row>
    <row r="1229" spans="1:11" x14ac:dyDescent="0.2">
      <c r="A1229" s="19"/>
      <c r="B1229" s="20"/>
      <c r="K1229" s="19"/>
    </row>
    <row r="1230" spans="1:11" x14ac:dyDescent="0.2">
      <c r="A1230" s="19"/>
      <c r="B1230" s="20"/>
      <c r="K1230" s="19"/>
    </row>
    <row r="1231" spans="1:11" x14ac:dyDescent="0.2">
      <c r="A1231" s="19"/>
      <c r="B1231" s="20"/>
      <c r="K1231" s="19"/>
    </row>
    <row r="1232" spans="1:11" x14ac:dyDescent="0.2">
      <c r="A1232" s="19"/>
      <c r="B1232" s="20"/>
      <c r="K1232" s="19"/>
    </row>
    <row r="1233" spans="1:11" x14ac:dyDescent="0.2">
      <c r="A1233" s="19"/>
      <c r="B1233" s="20"/>
      <c r="K1233" s="19"/>
    </row>
    <row r="1234" spans="1:11" x14ac:dyDescent="0.2">
      <c r="A1234" s="19"/>
      <c r="B1234" s="20"/>
      <c r="K1234" s="19"/>
    </row>
    <row r="1235" spans="1:11" x14ac:dyDescent="0.2">
      <c r="A1235" s="19"/>
      <c r="B1235" s="20"/>
      <c r="K1235" s="19"/>
    </row>
    <row r="1236" spans="1:11" x14ac:dyDescent="0.2">
      <c r="A1236" s="19"/>
      <c r="B1236" s="20"/>
      <c r="K1236" s="19"/>
    </row>
    <row r="1237" spans="1:11" x14ac:dyDescent="0.2">
      <c r="A1237" s="19"/>
      <c r="B1237" s="20"/>
      <c r="K1237" s="19"/>
    </row>
    <row r="1238" spans="1:11" x14ac:dyDescent="0.2">
      <c r="A1238" s="19"/>
      <c r="B1238" s="20"/>
      <c r="K1238" s="19"/>
    </row>
    <row r="1239" spans="1:11" x14ac:dyDescent="0.2">
      <c r="A1239" s="19"/>
      <c r="B1239" s="20"/>
      <c r="K1239" s="19"/>
    </row>
    <row r="1240" spans="1:11" x14ac:dyDescent="0.2">
      <c r="A1240" s="19"/>
      <c r="B1240" s="20"/>
      <c r="K1240" s="19"/>
    </row>
    <row r="1241" spans="1:11" x14ac:dyDescent="0.2">
      <c r="A1241" s="19"/>
      <c r="B1241" s="20"/>
      <c r="K1241" s="19"/>
    </row>
    <row r="1242" spans="1:11" x14ac:dyDescent="0.2">
      <c r="A1242" s="19"/>
      <c r="B1242" s="20"/>
      <c r="K1242" s="19"/>
    </row>
    <row r="1243" spans="1:11" x14ac:dyDescent="0.2">
      <c r="A1243" s="19"/>
      <c r="B1243" s="20"/>
      <c r="K1243" s="19"/>
    </row>
    <row r="1244" spans="1:11" x14ac:dyDescent="0.2">
      <c r="A1244" s="19"/>
      <c r="B1244" s="20"/>
      <c r="K1244" s="19"/>
    </row>
    <row r="1245" spans="1:11" x14ac:dyDescent="0.2">
      <c r="A1245" s="19"/>
      <c r="B1245" s="20"/>
      <c r="K1245" s="19"/>
    </row>
    <row r="1246" spans="1:11" x14ac:dyDescent="0.2">
      <c r="A1246" s="19"/>
      <c r="B1246" s="20"/>
      <c r="K1246" s="19"/>
    </row>
    <row r="1247" spans="1:11" x14ac:dyDescent="0.2">
      <c r="A1247" s="19"/>
      <c r="B1247" s="20"/>
      <c r="K1247" s="19"/>
    </row>
    <row r="1248" spans="1:11" x14ac:dyDescent="0.2">
      <c r="A1248" s="19"/>
      <c r="B1248" s="20"/>
      <c r="K1248" s="19"/>
    </row>
    <row r="1249" spans="1:11" x14ac:dyDescent="0.2">
      <c r="A1249" s="19"/>
      <c r="B1249" s="20"/>
      <c r="K1249" s="19"/>
    </row>
    <row r="1250" spans="1:11" x14ac:dyDescent="0.2">
      <c r="A1250" s="19"/>
      <c r="B1250" s="20"/>
      <c r="K1250" s="19"/>
    </row>
    <row r="1251" spans="1:11" x14ac:dyDescent="0.2">
      <c r="A1251" s="19"/>
      <c r="B1251" s="20"/>
      <c r="K1251" s="19"/>
    </row>
    <row r="1252" spans="1:11" x14ac:dyDescent="0.2">
      <c r="A1252" s="19"/>
      <c r="B1252" s="20"/>
      <c r="K1252" s="19"/>
    </row>
    <row r="1253" spans="1:11" x14ac:dyDescent="0.2">
      <c r="A1253" s="19"/>
      <c r="B1253" s="20"/>
      <c r="K1253" s="19"/>
    </row>
    <row r="1254" spans="1:11" x14ac:dyDescent="0.2">
      <c r="A1254" s="19"/>
      <c r="B1254" s="20"/>
      <c r="K1254" s="19"/>
    </row>
    <row r="1255" spans="1:11" x14ac:dyDescent="0.2">
      <c r="A1255" s="19"/>
      <c r="B1255" s="20"/>
      <c r="K1255" s="19"/>
    </row>
    <row r="1256" spans="1:11" x14ac:dyDescent="0.2">
      <c r="A1256" s="19"/>
      <c r="B1256" s="20"/>
      <c r="K1256" s="19"/>
    </row>
    <row r="1257" spans="1:11" x14ac:dyDescent="0.2">
      <c r="A1257" s="19"/>
      <c r="B1257" s="20"/>
      <c r="K1257" s="19"/>
    </row>
    <row r="1258" spans="1:11" x14ac:dyDescent="0.2">
      <c r="A1258" s="19"/>
      <c r="B1258" s="20"/>
      <c r="K1258" s="19"/>
    </row>
    <row r="1259" spans="1:11" x14ac:dyDescent="0.2">
      <c r="A1259" s="19"/>
      <c r="B1259" s="20"/>
      <c r="K1259" s="19"/>
    </row>
    <row r="1260" spans="1:11" x14ac:dyDescent="0.2">
      <c r="A1260" s="19"/>
      <c r="B1260" s="20"/>
      <c r="K1260" s="19"/>
    </row>
    <row r="1261" spans="1:11" x14ac:dyDescent="0.2">
      <c r="A1261" s="19"/>
      <c r="B1261" s="20"/>
      <c r="K1261" s="19"/>
    </row>
    <row r="1262" spans="1:11" x14ac:dyDescent="0.2">
      <c r="A1262" s="19"/>
      <c r="B1262" s="20"/>
      <c r="K1262" s="19"/>
    </row>
    <row r="1263" spans="1:11" x14ac:dyDescent="0.2">
      <c r="A1263" s="19"/>
      <c r="B1263" s="20"/>
      <c r="K1263" s="19"/>
    </row>
    <row r="1264" spans="1:11" x14ac:dyDescent="0.2">
      <c r="A1264" s="19"/>
      <c r="B1264" s="20"/>
      <c r="K1264" s="19"/>
    </row>
    <row r="1265" spans="1:11" x14ac:dyDescent="0.2">
      <c r="A1265" s="19"/>
      <c r="B1265" s="20"/>
      <c r="K1265" s="19"/>
    </row>
    <row r="1266" spans="1:11" x14ac:dyDescent="0.2">
      <c r="A1266" s="19"/>
      <c r="B1266" s="20"/>
      <c r="K1266" s="19"/>
    </row>
    <row r="1267" spans="1:11" x14ac:dyDescent="0.2">
      <c r="A1267" s="19"/>
      <c r="B1267" s="20"/>
      <c r="K1267" s="19"/>
    </row>
    <row r="1268" spans="1:11" x14ac:dyDescent="0.2">
      <c r="A1268" s="19"/>
      <c r="B1268" s="20"/>
      <c r="K1268" s="19"/>
    </row>
    <row r="1269" spans="1:11" x14ac:dyDescent="0.2">
      <c r="A1269" s="19"/>
      <c r="B1269" s="20"/>
      <c r="K1269" s="19"/>
    </row>
    <row r="1270" spans="1:11" x14ac:dyDescent="0.2">
      <c r="A1270" s="19"/>
      <c r="B1270" s="20"/>
      <c r="K1270" s="19"/>
    </row>
    <row r="1271" spans="1:11" x14ac:dyDescent="0.2">
      <c r="A1271" s="19"/>
      <c r="B1271" s="20"/>
      <c r="K1271" s="19"/>
    </row>
    <row r="1272" spans="1:11" x14ac:dyDescent="0.2">
      <c r="A1272" s="19"/>
      <c r="B1272" s="20"/>
      <c r="K1272" s="19"/>
    </row>
    <row r="1273" spans="1:11" x14ac:dyDescent="0.2">
      <c r="A1273" s="19"/>
      <c r="B1273" s="20"/>
      <c r="K1273" s="19"/>
    </row>
    <row r="1274" spans="1:11" x14ac:dyDescent="0.2">
      <c r="A1274" s="19"/>
      <c r="B1274" s="20"/>
      <c r="K1274" s="19"/>
    </row>
    <row r="1275" spans="1:11" x14ac:dyDescent="0.2">
      <c r="A1275" s="19"/>
      <c r="B1275" s="20"/>
      <c r="K1275" s="19"/>
    </row>
    <row r="1276" spans="1:11" x14ac:dyDescent="0.2">
      <c r="A1276" s="19"/>
      <c r="B1276" s="20"/>
      <c r="K1276" s="19"/>
    </row>
    <row r="1277" spans="1:11" x14ac:dyDescent="0.2">
      <c r="A1277" s="19"/>
      <c r="B1277" s="20"/>
      <c r="K1277" s="19"/>
    </row>
    <row r="1278" spans="1:11" x14ac:dyDescent="0.2">
      <c r="A1278" s="19"/>
      <c r="B1278" s="20"/>
      <c r="K1278" s="19"/>
    </row>
    <row r="1279" spans="1:11" x14ac:dyDescent="0.2">
      <c r="A1279" s="19"/>
      <c r="B1279" s="20"/>
      <c r="K1279" s="19"/>
    </row>
    <row r="1280" spans="1:11" x14ac:dyDescent="0.2">
      <c r="A1280" s="19"/>
      <c r="B1280" s="20"/>
      <c r="K1280" s="19"/>
    </row>
    <row r="1281" spans="1:11" x14ac:dyDescent="0.2">
      <c r="A1281" s="19"/>
      <c r="B1281" s="20"/>
      <c r="K1281" s="19"/>
    </row>
    <row r="1282" spans="1:11" x14ac:dyDescent="0.2">
      <c r="A1282" s="19"/>
      <c r="B1282" s="20"/>
      <c r="K1282" s="19"/>
    </row>
    <row r="1283" spans="1:11" x14ac:dyDescent="0.2">
      <c r="A1283" s="19"/>
      <c r="B1283" s="20"/>
      <c r="K1283" s="19"/>
    </row>
    <row r="1284" spans="1:11" x14ac:dyDescent="0.2">
      <c r="A1284" s="19"/>
      <c r="B1284" s="20"/>
      <c r="K1284" s="19"/>
    </row>
    <row r="1285" spans="1:11" x14ac:dyDescent="0.2">
      <c r="A1285" s="19"/>
      <c r="B1285" s="20"/>
      <c r="K1285" s="19"/>
    </row>
    <row r="1286" spans="1:11" x14ac:dyDescent="0.2">
      <c r="A1286" s="19"/>
      <c r="B1286" s="20"/>
      <c r="K1286" s="19"/>
    </row>
    <row r="1287" spans="1:11" x14ac:dyDescent="0.2">
      <c r="A1287" s="19"/>
      <c r="B1287" s="20"/>
      <c r="K1287" s="19"/>
    </row>
    <row r="1288" spans="1:11" x14ac:dyDescent="0.2">
      <c r="A1288" s="19"/>
      <c r="B1288" s="20"/>
      <c r="K1288" s="19"/>
    </row>
    <row r="1289" spans="1:11" x14ac:dyDescent="0.2">
      <c r="A1289" s="19"/>
      <c r="B1289" s="20"/>
      <c r="K1289" s="19"/>
    </row>
    <row r="1290" spans="1:11" x14ac:dyDescent="0.2">
      <c r="A1290" s="19"/>
      <c r="B1290" s="20"/>
      <c r="K1290" s="19"/>
    </row>
    <row r="1291" spans="1:11" x14ac:dyDescent="0.2">
      <c r="A1291" s="19"/>
      <c r="B1291" s="20"/>
      <c r="K1291" s="19"/>
    </row>
    <row r="1292" spans="1:11" x14ac:dyDescent="0.2">
      <c r="A1292" s="19"/>
      <c r="B1292" s="20"/>
      <c r="K1292" s="19"/>
    </row>
    <row r="1293" spans="1:11" x14ac:dyDescent="0.2">
      <c r="A1293" s="19"/>
      <c r="B1293" s="20"/>
      <c r="K1293" s="19"/>
    </row>
    <row r="1294" spans="1:11" x14ac:dyDescent="0.2">
      <c r="A1294" s="19"/>
      <c r="B1294" s="20"/>
      <c r="K1294" s="19"/>
    </row>
    <row r="1295" spans="1:11" x14ac:dyDescent="0.2">
      <c r="A1295" s="19"/>
      <c r="B1295" s="20"/>
      <c r="K1295" s="19"/>
    </row>
    <row r="1296" spans="1:11" x14ac:dyDescent="0.2">
      <c r="A1296" s="19"/>
      <c r="B1296" s="20"/>
      <c r="K1296" s="19"/>
    </row>
    <row r="1297" spans="1:11" x14ac:dyDescent="0.2">
      <c r="A1297" s="19"/>
      <c r="B1297" s="20"/>
      <c r="K1297" s="19"/>
    </row>
    <row r="1298" spans="1:11" x14ac:dyDescent="0.2">
      <c r="A1298" s="19"/>
      <c r="B1298" s="20"/>
      <c r="K1298" s="19"/>
    </row>
    <row r="1299" spans="1:11" x14ac:dyDescent="0.2">
      <c r="A1299" s="19"/>
      <c r="B1299" s="20"/>
      <c r="K1299" s="19"/>
    </row>
    <row r="1300" spans="1:11" x14ac:dyDescent="0.2">
      <c r="A1300" s="19"/>
      <c r="B1300" s="20"/>
      <c r="K1300" s="19"/>
    </row>
    <row r="1301" spans="1:11" x14ac:dyDescent="0.2">
      <c r="A1301" s="19"/>
      <c r="B1301" s="20"/>
      <c r="K1301" s="19"/>
    </row>
    <row r="1302" spans="1:11" x14ac:dyDescent="0.2">
      <c r="A1302" s="19"/>
      <c r="B1302" s="20"/>
      <c r="K1302" s="19"/>
    </row>
    <row r="1303" spans="1:11" x14ac:dyDescent="0.2">
      <c r="A1303" s="19"/>
      <c r="B1303" s="20"/>
      <c r="K1303" s="19"/>
    </row>
    <row r="1304" spans="1:11" x14ac:dyDescent="0.2">
      <c r="A1304" s="19"/>
      <c r="B1304" s="20"/>
      <c r="K1304" s="19"/>
    </row>
    <row r="1305" spans="1:11" x14ac:dyDescent="0.2">
      <c r="A1305" s="19"/>
      <c r="B1305" s="20"/>
      <c r="K1305" s="19"/>
    </row>
    <row r="1306" spans="1:11" x14ac:dyDescent="0.2">
      <c r="A1306" s="19"/>
      <c r="B1306" s="20"/>
      <c r="K1306" s="19"/>
    </row>
    <row r="1307" spans="1:11" x14ac:dyDescent="0.2">
      <c r="A1307" s="19"/>
      <c r="B1307" s="20"/>
      <c r="K1307" s="19"/>
    </row>
    <row r="1308" spans="1:11" x14ac:dyDescent="0.2">
      <c r="A1308" s="19"/>
      <c r="B1308" s="20"/>
      <c r="K1308" s="19"/>
    </row>
    <row r="1309" spans="1:11" x14ac:dyDescent="0.2">
      <c r="A1309" s="19"/>
      <c r="B1309" s="20"/>
      <c r="K1309" s="19"/>
    </row>
    <row r="1310" spans="1:11" x14ac:dyDescent="0.2">
      <c r="A1310" s="19"/>
      <c r="B1310" s="20"/>
      <c r="K1310" s="19"/>
    </row>
    <row r="1311" spans="1:11" x14ac:dyDescent="0.2">
      <c r="A1311" s="19"/>
      <c r="B1311" s="20"/>
      <c r="K1311" s="19"/>
    </row>
    <row r="1312" spans="1:11" x14ac:dyDescent="0.2">
      <c r="A1312" s="19"/>
      <c r="B1312" s="20"/>
      <c r="K1312" s="19"/>
    </row>
    <row r="1313" spans="1:11" x14ac:dyDescent="0.2">
      <c r="A1313" s="19"/>
      <c r="B1313" s="20"/>
      <c r="K1313" s="19"/>
    </row>
    <row r="1314" spans="1:11" x14ac:dyDescent="0.2">
      <c r="A1314" s="19"/>
      <c r="B1314" s="20"/>
      <c r="K1314" s="19"/>
    </row>
    <row r="1315" spans="1:11" x14ac:dyDescent="0.2">
      <c r="A1315" s="19"/>
      <c r="B1315" s="20"/>
      <c r="K1315" s="19"/>
    </row>
    <row r="1316" spans="1:11" x14ac:dyDescent="0.2">
      <c r="A1316" s="19"/>
      <c r="B1316" s="20"/>
      <c r="K1316" s="19"/>
    </row>
    <row r="1317" spans="1:11" x14ac:dyDescent="0.2">
      <c r="A1317" s="19"/>
      <c r="B1317" s="20"/>
      <c r="K1317" s="19"/>
    </row>
    <row r="1318" spans="1:11" x14ac:dyDescent="0.2">
      <c r="A1318" s="19"/>
      <c r="B1318" s="20"/>
      <c r="K1318" s="19"/>
    </row>
    <row r="1319" spans="1:11" x14ac:dyDescent="0.2">
      <c r="A1319" s="19"/>
      <c r="B1319" s="20"/>
      <c r="K1319" s="19"/>
    </row>
    <row r="1320" spans="1:11" x14ac:dyDescent="0.2">
      <c r="A1320" s="19"/>
      <c r="B1320" s="20"/>
      <c r="K1320" s="19"/>
    </row>
    <row r="1321" spans="1:11" x14ac:dyDescent="0.2">
      <c r="A1321" s="19"/>
      <c r="B1321" s="20"/>
      <c r="K1321" s="19"/>
    </row>
    <row r="1322" spans="1:11" x14ac:dyDescent="0.2">
      <c r="A1322" s="19"/>
      <c r="B1322" s="20"/>
      <c r="K1322" s="19"/>
    </row>
    <row r="1323" spans="1:11" x14ac:dyDescent="0.2">
      <c r="A1323" s="19"/>
      <c r="B1323" s="20"/>
      <c r="K1323" s="19"/>
    </row>
    <row r="1324" spans="1:11" x14ac:dyDescent="0.2">
      <c r="A1324" s="19"/>
      <c r="B1324" s="20"/>
      <c r="K1324" s="19"/>
    </row>
    <row r="1325" spans="1:11" x14ac:dyDescent="0.2">
      <c r="A1325" s="19"/>
      <c r="B1325" s="20"/>
      <c r="K1325" s="19"/>
    </row>
    <row r="1326" spans="1:11" x14ac:dyDescent="0.2">
      <c r="A1326" s="19"/>
      <c r="B1326" s="20"/>
      <c r="K1326" s="19"/>
    </row>
    <row r="1327" spans="1:11" x14ac:dyDescent="0.2">
      <c r="A1327" s="19"/>
      <c r="B1327" s="20"/>
      <c r="K1327" s="19"/>
    </row>
    <row r="1328" spans="1:11" x14ac:dyDescent="0.2">
      <c r="A1328" s="19"/>
      <c r="B1328" s="20"/>
      <c r="K1328" s="19"/>
    </row>
    <row r="1329" spans="1:11" x14ac:dyDescent="0.2">
      <c r="A1329" s="19"/>
      <c r="B1329" s="20"/>
      <c r="K1329" s="19"/>
    </row>
    <row r="1330" spans="1:11" x14ac:dyDescent="0.2">
      <c r="A1330" s="19"/>
      <c r="B1330" s="20"/>
      <c r="K1330" s="19"/>
    </row>
    <row r="1331" spans="1:11" x14ac:dyDescent="0.2">
      <c r="A1331" s="19"/>
      <c r="B1331" s="20"/>
      <c r="K1331" s="19"/>
    </row>
    <row r="1332" spans="1:11" x14ac:dyDescent="0.2">
      <c r="A1332" s="19"/>
      <c r="B1332" s="20"/>
      <c r="K1332" s="19"/>
    </row>
    <row r="1333" spans="1:11" x14ac:dyDescent="0.2">
      <c r="A1333" s="19"/>
      <c r="B1333" s="20"/>
      <c r="K1333" s="19"/>
    </row>
    <row r="1334" spans="1:11" x14ac:dyDescent="0.2">
      <c r="A1334" s="19"/>
      <c r="B1334" s="20"/>
      <c r="K1334" s="19"/>
    </row>
    <row r="1335" spans="1:11" x14ac:dyDescent="0.2">
      <c r="A1335" s="19"/>
      <c r="B1335" s="20"/>
      <c r="K1335" s="19"/>
    </row>
    <row r="1336" spans="1:11" x14ac:dyDescent="0.2">
      <c r="A1336" s="19"/>
      <c r="B1336" s="20"/>
      <c r="K1336" s="19"/>
    </row>
    <row r="1337" spans="1:11" x14ac:dyDescent="0.2">
      <c r="A1337" s="19"/>
      <c r="B1337" s="20"/>
      <c r="K1337" s="19"/>
    </row>
    <row r="1338" spans="1:11" x14ac:dyDescent="0.2">
      <c r="A1338" s="19"/>
      <c r="B1338" s="20"/>
      <c r="K1338" s="19"/>
    </row>
    <row r="1339" spans="1:11" x14ac:dyDescent="0.2">
      <c r="A1339" s="19"/>
      <c r="B1339" s="20"/>
      <c r="K1339" s="19"/>
    </row>
    <row r="1340" spans="1:11" x14ac:dyDescent="0.2">
      <c r="A1340" s="19"/>
      <c r="B1340" s="20"/>
      <c r="K1340" s="19"/>
    </row>
    <row r="1341" spans="1:11" x14ac:dyDescent="0.2">
      <c r="A1341" s="19"/>
      <c r="B1341" s="20"/>
      <c r="K1341" s="19"/>
    </row>
    <row r="1342" spans="1:11" x14ac:dyDescent="0.2">
      <c r="A1342" s="19"/>
      <c r="B1342" s="20"/>
      <c r="K1342" s="19"/>
    </row>
    <row r="1343" spans="1:11" x14ac:dyDescent="0.2">
      <c r="A1343" s="19"/>
      <c r="B1343" s="20"/>
      <c r="K1343" s="19"/>
    </row>
    <row r="1344" spans="1:11" x14ac:dyDescent="0.2">
      <c r="A1344" s="19"/>
      <c r="B1344" s="20"/>
      <c r="K1344" s="19"/>
    </row>
    <row r="1345" spans="1:11" x14ac:dyDescent="0.2">
      <c r="A1345" s="19"/>
      <c r="B1345" s="20"/>
      <c r="K1345" s="19"/>
    </row>
    <row r="1346" spans="1:11" x14ac:dyDescent="0.2">
      <c r="A1346" s="19"/>
      <c r="B1346" s="20"/>
      <c r="K1346" s="19"/>
    </row>
    <row r="1347" spans="1:11" x14ac:dyDescent="0.2">
      <c r="A1347" s="19"/>
      <c r="B1347" s="20"/>
      <c r="K1347" s="19"/>
    </row>
    <row r="1348" spans="1:11" x14ac:dyDescent="0.2">
      <c r="A1348" s="19"/>
      <c r="B1348" s="20"/>
      <c r="K1348" s="19"/>
    </row>
    <row r="1349" spans="1:11" x14ac:dyDescent="0.2">
      <c r="A1349" s="19"/>
      <c r="B1349" s="20"/>
      <c r="K1349" s="19"/>
    </row>
    <row r="1350" spans="1:11" x14ac:dyDescent="0.2">
      <c r="A1350" s="19"/>
      <c r="B1350" s="20"/>
      <c r="K1350" s="19"/>
    </row>
    <row r="1351" spans="1:11" x14ac:dyDescent="0.2">
      <c r="A1351" s="19"/>
      <c r="B1351" s="20"/>
      <c r="K1351" s="19"/>
    </row>
    <row r="1352" spans="1:11" x14ac:dyDescent="0.2">
      <c r="A1352" s="19"/>
      <c r="B1352" s="20"/>
      <c r="K1352" s="19"/>
    </row>
    <row r="1353" spans="1:11" x14ac:dyDescent="0.2">
      <c r="A1353" s="19"/>
      <c r="B1353" s="20"/>
      <c r="K1353" s="19"/>
    </row>
    <row r="1354" spans="1:11" x14ac:dyDescent="0.2">
      <c r="A1354" s="19"/>
      <c r="B1354" s="20"/>
      <c r="K1354" s="19"/>
    </row>
    <row r="1355" spans="1:11" x14ac:dyDescent="0.2">
      <c r="A1355" s="19"/>
      <c r="B1355" s="20"/>
      <c r="K1355" s="19"/>
    </row>
    <row r="1356" spans="1:11" x14ac:dyDescent="0.2">
      <c r="A1356" s="19"/>
      <c r="B1356" s="20"/>
      <c r="K1356" s="19"/>
    </row>
    <row r="1357" spans="1:11" x14ac:dyDescent="0.2">
      <c r="A1357" s="19"/>
      <c r="B1357" s="20"/>
      <c r="K1357" s="19"/>
    </row>
    <row r="1358" spans="1:11" x14ac:dyDescent="0.2">
      <c r="A1358" s="19"/>
      <c r="B1358" s="20"/>
      <c r="K1358" s="19"/>
    </row>
    <row r="1359" spans="1:11" x14ac:dyDescent="0.2">
      <c r="A1359" s="19"/>
      <c r="B1359" s="20"/>
      <c r="K1359" s="19"/>
    </row>
    <row r="1360" spans="1:11" x14ac:dyDescent="0.2">
      <c r="A1360" s="19"/>
      <c r="B1360" s="20"/>
      <c r="K1360" s="19"/>
    </row>
    <row r="1361" spans="1:11" x14ac:dyDescent="0.2">
      <c r="A1361" s="19"/>
      <c r="B1361" s="20"/>
      <c r="K1361" s="19"/>
    </row>
    <row r="1362" spans="1:11" x14ac:dyDescent="0.2">
      <c r="A1362" s="19"/>
      <c r="B1362" s="20"/>
      <c r="K1362" s="19"/>
    </row>
    <row r="1363" spans="1:11" x14ac:dyDescent="0.2">
      <c r="A1363" s="19"/>
      <c r="B1363" s="20"/>
      <c r="K1363" s="19"/>
    </row>
    <row r="1364" spans="1:11" x14ac:dyDescent="0.2">
      <c r="A1364" s="19"/>
      <c r="B1364" s="20"/>
      <c r="K1364" s="19"/>
    </row>
    <row r="1365" spans="1:11" x14ac:dyDescent="0.2">
      <c r="A1365" s="19"/>
      <c r="B1365" s="20"/>
      <c r="K1365" s="19"/>
    </row>
    <row r="1366" spans="1:11" x14ac:dyDescent="0.2">
      <c r="A1366" s="19"/>
      <c r="B1366" s="20"/>
      <c r="K1366" s="19"/>
    </row>
    <row r="1367" spans="1:11" x14ac:dyDescent="0.2">
      <c r="A1367" s="19"/>
      <c r="B1367" s="20"/>
      <c r="K1367" s="19"/>
    </row>
    <row r="1368" spans="1:11" x14ac:dyDescent="0.2">
      <c r="A1368" s="19"/>
      <c r="B1368" s="20"/>
      <c r="K1368" s="19"/>
    </row>
    <row r="1369" spans="1:11" x14ac:dyDescent="0.2">
      <c r="A1369" s="19"/>
      <c r="B1369" s="20"/>
      <c r="K1369" s="19"/>
    </row>
    <row r="1370" spans="1:11" x14ac:dyDescent="0.2">
      <c r="A1370" s="19"/>
      <c r="B1370" s="20"/>
      <c r="K1370" s="19"/>
    </row>
    <row r="1371" spans="1:11" x14ac:dyDescent="0.2">
      <c r="A1371" s="19"/>
      <c r="B1371" s="20"/>
      <c r="K1371" s="19"/>
    </row>
    <row r="1372" spans="1:11" x14ac:dyDescent="0.2">
      <c r="A1372" s="19"/>
      <c r="B1372" s="20"/>
      <c r="K1372" s="19"/>
    </row>
    <row r="1373" spans="1:11" x14ac:dyDescent="0.2">
      <c r="A1373" s="19"/>
      <c r="B1373" s="20"/>
      <c r="K1373" s="19"/>
    </row>
    <row r="1374" spans="1:11" x14ac:dyDescent="0.2">
      <c r="A1374" s="19"/>
      <c r="B1374" s="20"/>
      <c r="K1374" s="19"/>
    </row>
    <row r="1375" spans="1:11" x14ac:dyDescent="0.2">
      <c r="A1375" s="19"/>
      <c r="B1375" s="20"/>
      <c r="K1375" s="19"/>
    </row>
    <row r="1376" spans="1:11" x14ac:dyDescent="0.2">
      <c r="A1376" s="19"/>
      <c r="B1376" s="20"/>
      <c r="K1376" s="19"/>
    </row>
    <row r="1377" spans="1:11" x14ac:dyDescent="0.2">
      <c r="A1377" s="19"/>
      <c r="B1377" s="20"/>
      <c r="K1377" s="19"/>
    </row>
    <row r="1378" spans="1:11" x14ac:dyDescent="0.2">
      <c r="A1378" s="19"/>
      <c r="B1378" s="20"/>
      <c r="K1378" s="19"/>
    </row>
    <row r="1379" spans="1:11" x14ac:dyDescent="0.2">
      <c r="A1379" s="19"/>
      <c r="B1379" s="20"/>
      <c r="K1379" s="19"/>
    </row>
    <row r="1380" spans="1:11" x14ac:dyDescent="0.2">
      <c r="A1380" s="19"/>
      <c r="B1380" s="20"/>
      <c r="K1380" s="19"/>
    </row>
    <row r="1381" spans="1:11" x14ac:dyDescent="0.2">
      <c r="A1381" s="19"/>
      <c r="B1381" s="20"/>
      <c r="K1381" s="19"/>
    </row>
    <row r="1382" spans="1:11" x14ac:dyDescent="0.2">
      <c r="A1382" s="19"/>
      <c r="B1382" s="20"/>
      <c r="K1382" s="19"/>
    </row>
    <row r="1383" spans="1:11" x14ac:dyDescent="0.2">
      <c r="A1383" s="19"/>
      <c r="B1383" s="20"/>
      <c r="K1383" s="19"/>
    </row>
    <row r="1384" spans="1:11" x14ac:dyDescent="0.2">
      <c r="A1384" s="19"/>
      <c r="B1384" s="20"/>
      <c r="K1384" s="19"/>
    </row>
    <row r="1385" spans="1:11" x14ac:dyDescent="0.2">
      <c r="A1385" s="19"/>
      <c r="B1385" s="20"/>
      <c r="K1385" s="19"/>
    </row>
    <row r="1386" spans="1:11" x14ac:dyDescent="0.2">
      <c r="A1386" s="19"/>
      <c r="B1386" s="20"/>
      <c r="K1386" s="19"/>
    </row>
    <row r="1387" spans="1:11" x14ac:dyDescent="0.2">
      <c r="A1387" s="19"/>
      <c r="B1387" s="20"/>
      <c r="K1387" s="19"/>
    </row>
    <row r="1388" spans="1:11" x14ac:dyDescent="0.2">
      <c r="A1388" s="19"/>
      <c r="B1388" s="20"/>
      <c r="K1388" s="19"/>
    </row>
    <row r="1389" spans="1:11" x14ac:dyDescent="0.2">
      <c r="A1389" s="19"/>
      <c r="B1389" s="20"/>
      <c r="K1389" s="19"/>
    </row>
    <row r="1390" spans="1:11" x14ac:dyDescent="0.2">
      <c r="A1390" s="19"/>
      <c r="B1390" s="20"/>
      <c r="K1390" s="19"/>
    </row>
    <row r="1391" spans="1:11" x14ac:dyDescent="0.2">
      <c r="A1391" s="19"/>
      <c r="B1391" s="20"/>
      <c r="K1391" s="19"/>
    </row>
    <row r="1392" spans="1:11" x14ac:dyDescent="0.2">
      <c r="A1392" s="19"/>
      <c r="B1392" s="20"/>
      <c r="K1392" s="19"/>
    </row>
    <row r="1393" spans="1:11" x14ac:dyDescent="0.2">
      <c r="A1393" s="19"/>
      <c r="B1393" s="20"/>
      <c r="K1393" s="19"/>
    </row>
    <row r="1394" spans="1:11" x14ac:dyDescent="0.2">
      <c r="A1394" s="19"/>
      <c r="B1394" s="20"/>
      <c r="K1394" s="19"/>
    </row>
    <row r="1395" spans="1:11" x14ac:dyDescent="0.2">
      <c r="A1395" s="19"/>
      <c r="B1395" s="20"/>
      <c r="K1395" s="19"/>
    </row>
    <row r="1396" spans="1:11" x14ac:dyDescent="0.2">
      <c r="A1396" s="19"/>
      <c r="B1396" s="20"/>
      <c r="K1396" s="19"/>
    </row>
    <row r="1397" spans="1:11" x14ac:dyDescent="0.2">
      <c r="A1397" s="19"/>
      <c r="B1397" s="20"/>
      <c r="K1397" s="19"/>
    </row>
    <row r="1398" spans="1:11" x14ac:dyDescent="0.2">
      <c r="A1398" s="19"/>
      <c r="B1398" s="20"/>
      <c r="K1398" s="19"/>
    </row>
    <row r="1399" spans="1:11" x14ac:dyDescent="0.2">
      <c r="A1399" s="19"/>
      <c r="B1399" s="20"/>
      <c r="K1399" s="19"/>
    </row>
    <row r="1400" spans="1:11" x14ac:dyDescent="0.2">
      <c r="A1400" s="19"/>
      <c r="B1400" s="20"/>
      <c r="K1400" s="19"/>
    </row>
    <row r="1401" spans="1:11" x14ac:dyDescent="0.2">
      <c r="A1401" s="19"/>
      <c r="B1401" s="20"/>
      <c r="K1401" s="19"/>
    </row>
    <row r="1402" spans="1:11" x14ac:dyDescent="0.2">
      <c r="A1402" s="19"/>
      <c r="B1402" s="20"/>
      <c r="K1402" s="19"/>
    </row>
    <row r="1403" spans="1:11" x14ac:dyDescent="0.2">
      <c r="A1403" s="19"/>
      <c r="B1403" s="20"/>
      <c r="K1403" s="19"/>
    </row>
    <row r="1404" spans="1:11" x14ac:dyDescent="0.2">
      <c r="A1404" s="19"/>
      <c r="B1404" s="20"/>
      <c r="K1404" s="19"/>
    </row>
    <row r="1405" spans="1:11" x14ac:dyDescent="0.2">
      <c r="A1405" s="19"/>
      <c r="B1405" s="20"/>
      <c r="K1405" s="19"/>
    </row>
    <row r="1406" spans="1:11" x14ac:dyDescent="0.2">
      <c r="A1406" s="19"/>
      <c r="B1406" s="20"/>
      <c r="K1406" s="19"/>
    </row>
    <row r="1407" spans="1:11" x14ac:dyDescent="0.2">
      <c r="A1407" s="19"/>
      <c r="B1407" s="20"/>
      <c r="K1407" s="19"/>
    </row>
    <row r="1408" spans="1:11" x14ac:dyDescent="0.2">
      <c r="A1408" s="19"/>
      <c r="B1408" s="20"/>
      <c r="K1408" s="19"/>
    </row>
    <row r="1409" spans="1:11" x14ac:dyDescent="0.2">
      <c r="A1409" s="19"/>
      <c r="B1409" s="20"/>
      <c r="K1409" s="19"/>
    </row>
    <row r="1410" spans="1:11" x14ac:dyDescent="0.2">
      <c r="A1410" s="19"/>
      <c r="B1410" s="20"/>
      <c r="K1410" s="19"/>
    </row>
    <row r="1411" spans="1:11" x14ac:dyDescent="0.2">
      <c r="A1411" s="19"/>
      <c r="B1411" s="20"/>
      <c r="K1411" s="19"/>
    </row>
    <row r="1412" spans="1:11" x14ac:dyDescent="0.2">
      <c r="A1412" s="19"/>
      <c r="B1412" s="20"/>
      <c r="K1412" s="19"/>
    </row>
    <row r="1413" spans="1:11" x14ac:dyDescent="0.2">
      <c r="A1413" s="19"/>
      <c r="B1413" s="20"/>
      <c r="K1413" s="19"/>
    </row>
    <row r="1414" spans="1:11" x14ac:dyDescent="0.2">
      <c r="A1414" s="19"/>
      <c r="B1414" s="20"/>
      <c r="K1414" s="19"/>
    </row>
    <row r="1415" spans="1:11" x14ac:dyDescent="0.2">
      <c r="A1415" s="19"/>
      <c r="B1415" s="20"/>
      <c r="K1415" s="19"/>
    </row>
    <row r="1416" spans="1:11" x14ac:dyDescent="0.2">
      <c r="A1416" s="19"/>
      <c r="B1416" s="20"/>
      <c r="K1416" s="19"/>
    </row>
    <row r="1417" spans="1:11" x14ac:dyDescent="0.2">
      <c r="A1417" s="19"/>
      <c r="B1417" s="20"/>
      <c r="K1417" s="19"/>
    </row>
    <row r="1418" spans="1:11" x14ac:dyDescent="0.2">
      <c r="A1418" s="19"/>
      <c r="B1418" s="20"/>
      <c r="K1418" s="19"/>
    </row>
    <row r="1419" spans="1:11" x14ac:dyDescent="0.2">
      <c r="A1419" s="19"/>
      <c r="B1419" s="20"/>
      <c r="K1419" s="19"/>
    </row>
    <row r="1420" spans="1:11" x14ac:dyDescent="0.2">
      <c r="A1420" s="19"/>
      <c r="B1420" s="20"/>
      <c r="K1420" s="19"/>
    </row>
    <row r="1421" spans="1:11" x14ac:dyDescent="0.2">
      <c r="A1421" s="19"/>
      <c r="B1421" s="20"/>
      <c r="K1421" s="19"/>
    </row>
    <row r="1422" spans="1:11" x14ac:dyDescent="0.2">
      <c r="A1422" s="19"/>
      <c r="B1422" s="20"/>
      <c r="K1422" s="19"/>
    </row>
    <row r="1423" spans="1:11" x14ac:dyDescent="0.2">
      <c r="A1423" s="19"/>
      <c r="B1423" s="20"/>
      <c r="K1423" s="19"/>
    </row>
    <row r="1424" spans="1:11" x14ac:dyDescent="0.2">
      <c r="A1424" s="19"/>
      <c r="B1424" s="20"/>
      <c r="K1424" s="19"/>
    </row>
    <row r="1425" spans="1:11" x14ac:dyDescent="0.2">
      <c r="A1425" s="19"/>
      <c r="B1425" s="20"/>
      <c r="K1425" s="19"/>
    </row>
    <row r="1426" spans="1:11" x14ac:dyDescent="0.2">
      <c r="A1426" s="19"/>
      <c r="B1426" s="20"/>
      <c r="K1426" s="19"/>
    </row>
    <row r="1427" spans="1:11" x14ac:dyDescent="0.2">
      <c r="A1427" s="19"/>
      <c r="B1427" s="20"/>
      <c r="K1427" s="19"/>
    </row>
    <row r="1428" spans="1:11" x14ac:dyDescent="0.2">
      <c r="A1428" s="19"/>
      <c r="B1428" s="20"/>
      <c r="K1428" s="19"/>
    </row>
    <row r="1429" spans="1:11" x14ac:dyDescent="0.2">
      <c r="A1429" s="19"/>
      <c r="B1429" s="20"/>
      <c r="K1429" s="19"/>
    </row>
    <row r="1430" spans="1:11" x14ac:dyDescent="0.2">
      <c r="A1430" s="19"/>
      <c r="B1430" s="20"/>
      <c r="K1430" s="19"/>
    </row>
    <row r="1431" spans="1:11" x14ac:dyDescent="0.2">
      <c r="A1431" s="19"/>
      <c r="B1431" s="20"/>
      <c r="K1431" s="19"/>
    </row>
    <row r="1432" spans="1:11" x14ac:dyDescent="0.2">
      <c r="A1432" s="19"/>
      <c r="B1432" s="20"/>
      <c r="K1432" s="19"/>
    </row>
    <row r="1433" spans="1:11" x14ac:dyDescent="0.2">
      <c r="A1433" s="19"/>
      <c r="B1433" s="20"/>
      <c r="K1433" s="19"/>
    </row>
    <row r="1434" spans="1:11" x14ac:dyDescent="0.2">
      <c r="A1434" s="19"/>
      <c r="B1434" s="20"/>
      <c r="K1434" s="19"/>
    </row>
    <row r="1435" spans="1:11" x14ac:dyDescent="0.2">
      <c r="A1435" s="19"/>
      <c r="B1435" s="20"/>
      <c r="K1435" s="19"/>
    </row>
    <row r="1436" spans="1:11" x14ac:dyDescent="0.2">
      <c r="A1436" s="19"/>
      <c r="B1436" s="20"/>
      <c r="K1436" s="19"/>
    </row>
    <row r="1437" spans="1:11" x14ac:dyDescent="0.2">
      <c r="A1437" s="19"/>
      <c r="B1437" s="20"/>
      <c r="K1437" s="19"/>
    </row>
    <row r="1438" spans="1:11" x14ac:dyDescent="0.2">
      <c r="A1438" s="19"/>
      <c r="B1438" s="20"/>
      <c r="K1438" s="19"/>
    </row>
    <row r="1439" spans="1:11" x14ac:dyDescent="0.2">
      <c r="A1439" s="19"/>
      <c r="B1439" s="20"/>
      <c r="K1439" s="19"/>
    </row>
    <row r="1440" spans="1:11" x14ac:dyDescent="0.2">
      <c r="A1440" s="19"/>
      <c r="B1440" s="20"/>
      <c r="K1440" s="19"/>
    </row>
    <row r="1441" spans="1:11" x14ac:dyDescent="0.2">
      <c r="A1441" s="19"/>
      <c r="B1441" s="20"/>
      <c r="K1441" s="19"/>
    </row>
    <row r="1442" spans="1:11" x14ac:dyDescent="0.2">
      <c r="A1442" s="19"/>
      <c r="B1442" s="20"/>
      <c r="K1442" s="19"/>
    </row>
    <row r="1443" spans="1:11" x14ac:dyDescent="0.2">
      <c r="A1443" s="19"/>
      <c r="B1443" s="20"/>
      <c r="K1443" s="19"/>
    </row>
    <row r="1444" spans="1:11" x14ac:dyDescent="0.2">
      <c r="A1444" s="19"/>
      <c r="B1444" s="20"/>
      <c r="K1444" s="19"/>
    </row>
    <row r="1445" spans="1:11" x14ac:dyDescent="0.2">
      <c r="A1445" s="19"/>
      <c r="B1445" s="20"/>
      <c r="K1445" s="19"/>
    </row>
    <row r="1446" spans="1:11" x14ac:dyDescent="0.2">
      <c r="A1446" s="19"/>
      <c r="B1446" s="20"/>
      <c r="K1446" s="19"/>
    </row>
    <row r="1447" spans="1:11" x14ac:dyDescent="0.2">
      <c r="A1447" s="19"/>
      <c r="B1447" s="20"/>
      <c r="K1447" s="19"/>
    </row>
    <row r="1448" spans="1:11" x14ac:dyDescent="0.2">
      <c r="A1448" s="19"/>
      <c r="B1448" s="20"/>
      <c r="K1448" s="19"/>
    </row>
    <row r="1449" spans="1:11" x14ac:dyDescent="0.2">
      <c r="A1449" s="19"/>
      <c r="B1449" s="20"/>
      <c r="K1449" s="19"/>
    </row>
    <row r="1450" spans="1:11" x14ac:dyDescent="0.2">
      <c r="A1450" s="19"/>
      <c r="B1450" s="20"/>
      <c r="K1450" s="19"/>
    </row>
    <row r="1451" spans="1:11" x14ac:dyDescent="0.2">
      <c r="A1451" s="19"/>
      <c r="B1451" s="20"/>
      <c r="K1451" s="19"/>
    </row>
    <row r="1452" spans="1:11" x14ac:dyDescent="0.2">
      <c r="A1452" s="19"/>
      <c r="B1452" s="20"/>
      <c r="K1452" s="19"/>
    </row>
    <row r="1453" spans="1:11" x14ac:dyDescent="0.2">
      <c r="A1453" s="19"/>
      <c r="B1453" s="20"/>
      <c r="K1453" s="19"/>
    </row>
    <row r="1454" spans="1:11" x14ac:dyDescent="0.2">
      <c r="A1454" s="19"/>
      <c r="B1454" s="20"/>
      <c r="K1454" s="19"/>
    </row>
    <row r="1455" spans="1:11" x14ac:dyDescent="0.2">
      <c r="A1455" s="19"/>
      <c r="B1455" s="20"/>
      <c r="K1455" s="19"/>
    </row>
    <row r="1456" spans="1:11" x14ac:dyDescent="0.2">
      <c r="A1456" s="19"/>
      <c r="B1456" s="20"/>
      <c r="K1456" s="19"/>
    </row>
    <row r="1457" spans="1:11" x14ac:dyDescent="0.2">
      <c r="A1457" s="19"/>
      <c r="B1457" s="20"/>
      <c r="K1457" s="19"/>
    </row>
    <row r="1458" spans="1:11" x14ac:dyDescent="0.2">
      <c r="A1458" s="19"/>
      <c r="B1458" s="20"/>
      <c r="K1458" s="19"/>
    </row>
    <row r="1459" spans="1:11" x14ac:dyDescent="0.2">
      <c r="A1459" s="19"/>
      <c r="B1459" s="20"/>
      <c r="K1459" s="19"/>
    </row>
    <row r="1460" spans="1:11" x14ac:dyDescent="0.2">
      <c r="A1460" s="19"/>
      <c r="B1460" s="20"/>
      <c r="K1460" s="19"/>
    </row>
    <row r="1461" spans="1:11" x14ac:dyDescent="0.2">
      <c r="A1461" s="19"/>
      <c r="B1461" s="20"/>
      <c r="K1461" s="19"/>
    </row>
    <row r="1462" spans="1:11" x14ac:dyDescent="0.2">
      <c r="A1462" s="19"/>
      <c r="B1462" s="20"/>
      <c r="K1462" s="19"/>
    </row>
    <row r="1463" spans="1:11" x14ac:dyDescent="0.2">
      <c r="A1463" s="19"/>
      <c r="B1463" s="20"/>
      <c r="K1463" s="19"/>
    </row>
    <row r="1464" spans="1:11" x14ac:dyDescent="0.2">
      <c r="A1464" s="19"/>
      <c r="B1464" s="20"/>
      <c r="K1464" s="19"/>
    </row>
    <row r="1465" spans="1:11" x14ac:dyDescent="0.2">
      <c r="A1465" s="19"/>
      <c r="B1465" s="20"/>
      <c r="K1465" s="19"/>
    </row>
    <row r="1466" spans="1:11" x14ac:dyDescent="0.2">
      <c r="A1466" s="19"/>
      <c r="B1466" s="20"/>
      <c r="K1466" s="19"/>
    </row>
    <row r="1467" spans="1:11" x14ac:dyDescent="0.2">
      <c r="A1467" s="19"/>
      <c r="B1467" s="20"/>
      <c r="K1467" s="19"/>
    </row>
    <row r="1468" spans="1:11" x14ac:dyDescent="0.2">
      <c r="A1468" s="19"/>
      <c r="B1468" s="20"/>
      <c r="K1468" s="19"/>
    </row>
    <row r="1469" spans="1:11" x14ac:dyDescent="0.2">
      <c r="A1469" s="19"/>
      <c r="B1469" s="20"/>
      <c r="K1469" s="19"/>
    </row>
    <row r="1470" spans="1:11" x14ac:dyDescent="0.2">
      <c r="A1470" s="19"/>
      <c r="B1470" s="20"/>
      <c r="K1470" s="19"/>
    </row>
    <row r="1471" spans="1:11" x14ac:dyDescent="0.2">
      <c r="A1471" s="19"/>
      <c r="B1471" s="20"/>
      <c r="K1471" s="19"/>
    </row>
    <row r="1472" spans="1:11" x14ac:dyDescent="0.2">
      <c r="A1472" s="19"/>
      <c r="B1472" s="20"/>
      <c r="K1472" s="19"/>
    </row>
    <row r="1473" spans="1:11" x14ac:dyDescent="0.2">
      <c r="A1473" s="19"/>
      <c r="B1473" s="20"/>
      <c r="K1473" s="19"/>
    </row>
    <row r="1474" spans="1:11" x14ac:dyDescent="0.2">
      <c r="A1474" s="19"/>
      <c r="B1474" s="20"/>
      <c r="K1474" s="19"/>
    </row>
    <row r="1475" spans="1:11" x14ac:dyDescent="0.2">
      <c r="A1475" s="19"/>
      <c r="B1475" s="20"/>
      <c r="K1475" s="19"/>
    </row>
    <row r="1476" spans="1:11" x14ac:dyDescent="0.2">
      <c r="A1476" s="19"/>
      <c r="B1476" s="20"/>
      <c r="K1476" s="19"/>
    </row>
    <row r="1477" spans="1:11" x14ac:dyDescent="0.2">
      <c r="A1477" s="19"/>
      <c r="B1477" s="20"/>
      <c r="K1477" s="19"/>
    </row>
    <row r="1478" spans="1:11" x14ac:dyDescent="0.2">
      <c r="A1478" s="19"/>
      <c r="B1478" s="20"/>
      <c r="K1478" s="19"/>
    </row>
    <row r="1479" spans="1:11" x14ac:dyDescent="0.2">
      <c r="A1479" s="19"/>
      <c r="B1479" s="20"/>
      <c r="K1479" s="19"/>
    </row>
    <row r="1480" spans="1:11" x14ac:dyDescent="0.2">
      <c r="A1480" s="19"/>
      <c r="B1480" s="20"/>
      <c r="K1480" s="19"/>
    </row>
    <row r="1481" spans="1:11" x14ac:dyDescent="0.2">
      <c r="A1481" s="19"/>
      <c r="B1481" s="20"/>
      <c r="K1481" s="19"/>
    </row>
    <row r="1482" spans="1:11" x14ac:dyDescent="0.2">
      <c r="A1482" s="19"/>
      <c r="B1482" s="20"/>
      <c r="K1482" s="19"/>
    </row>
    <row r="1483" spans="1:11" x14ac:dyDescent="0.2">
      <c r="A1483" s="19"/>
      <c r="B1483" s="20"/>
      <c r="K1483" s="19"/>
    </row>
    <row r="1484" spans="1:11" x14ac:dyDescent="0.2">
      <c r="A1484" s="19"/>
      <c r="B1484" s="20"/>
      <c r="K1484" s="19"/>
    </row>
    <row r="1485" spans="1:11" x14ac:dyDescent="0.2">
      <c r="A1485" s="19"/>
      <c r="B1485" s="20"/>
      <c r="K1485" s="19"/>
    </row>
    <row r="1486" spans="1:11" x14ac:dyDescent="0.2">
      <c r="A1486" s="19"/>
      <c r="B1486" s="20"/>
      <c r="K1486" s="19"/>
    </row>
    <row r="1487" spans="1:11" x14ac:dyDescent="0.2">
      <c r="A1487" s="19"/>
      <c r="B1487" s="20"/>
      <c r="K1487" s="19"/>
    </row>
    <row r="1488" spans="1:11" x14ac:dyDescent="0.2">
      <c r="A1488" s="19"/>
      <c r="B1488" s="20"/>
      <c r="K1488" s="19"/>
    </row>
    <row r="1489" spans="1:11" x14ac:dyDescent="0.2">
      <c r="A1489" s="19"/>
      <c r="B1489" s="20"/>
      <c r="K1489" s="19"/>
    </row>
    <row r="1490" spans="1:11" x14ac:dyDescent="0.2">
      <c r="A1490" s="19"/>
      <c r="B1490" s="20"/>
      <c r="K1490" s="19"/>
    </row>
    <row r="1491" spans="1:11" x14ac:dyDescent="0.2">
      <c r="A1491" s="19"/>
      <c r="B1491" s="20"/>
      <c r="K1491" s="19"/>
    </row>
    <row r="1492" spans="1:11" x14ac:dyDescent="0.2">
      <c r="A1492" s="19"/>
      <c r="B1492" s="20"/>
      <c r="K1492" s="19"/>
    </row>
    <row r="1493" spans="1:11" x14ac:dyDescent="0.2">
      <c r="A1493" s="19"/>
      <c r="B1493" s="20"/>
      <c r="K1493" s="19"/>
    </row>
    <row r="1494" spans="1:11" x14ac:dyDescent="0.2">
      <c r="A1494" s="19"/>
      <c r="B1494" s="20"/>
      <c r="K1494" s="19"/>
    </row>
    <row r="1495" spans="1:11" x14ac:dyDescent="0.2">
      <c r="A1495" s="19"/>
      <c r="B1495" s="20"/>
      <c r="K1495" s="19"/>
    </row>
    <row r="1496" spans="1:11" x14ac:dyDescent="0.2">
      <c r="A1496" s="19"/>
      <c r="B1496" s="20"/>
      <c r="K1496" s="19"/>
    </row>
    <row r="1497" spans="1:11" x14ac:dyDescent="0.2">
      <c r="A1497" s="19"/>
      <c r="B1497" s="20"/>
      <c r="K1497" s="19"/>
    </row>
    <row r="1498" spans="1:11" x14ac:dyDescent="0.2">
      <c r="A1498" s="19"/>
      <c r="B1498" s="20"/>
      <c r="K1498" s="19"/>
    </row>
    <row r="1499" spans="1:11" x14ac:dyDescent="0.2">
      <c r="A1499" s="19"/>
      <c r="B1499" s="20"/>
      <c r="K1499" s="19"/>
    </row>
    <row r="1500" spans="1:11" x14ac:dyDescent="0.2">
      <c r="A1500" s="19"/>
      <c r="B1500" s="20"/>
      <c r="K1500" s="19"/>
    </row>
    <row r="1501" spans="1:11" x14ac:dyDescent="0.2">
      <c r="A1501" s="19"/>
      <c r="B1501" s="20"/>
      <c r="K1501" s="19"/>
    </row>
    <row r="1502" spans="1:11" x14ac:dyDescent="0.2">
      <c r="A1502" s="19"/>
      <c r="B1502" s="20"/>
      <c r="K1502" s="19"/>
    </row>
    <row r="1503" spans="1:11" x14ac:dyDescent="0.2">
      <c r="A1503" s="19"/>
      <c r="B1503" s="20"/>
      <c r="K1503" s="19"/>
    </row>
    <row r="1504" spans="1:11" x14ac:dyDescent="0.2">
      <c r="A1504" s="19"/>
      <c r="B1504" s="20"/>
      <c r="K1504" s="19"/>
    </row>
    <row r="1505" spans="1:11" x14ac:dyDescent="0.2">
      <c r="A1505" s="19"/>
      <c r="B1505" s="20"/>
      <c r="K1505" s="19"/>
    </row>
    <row r="1506" spans="1:11" x14ac:dyDescent="0.2">
      <c r="A1506" s="19"/>
      <c r="B1506" s="20"/>
      <c r="K1506" s="19"/>
    </row>
    <row r="1507" spans="1:11" x14ac:dyDescent="0.2">
      <c r="A1507" s="19"/>
      <c r="B1507" s="20"/>
      <c r="K1507" s="19"/>
    </row>
    <row r="1508" spans="1:11" x14ac:dyDescent="0.2">
      <c r="A1508" s="19"/>
      <c r="B1508" s="20"/>
      <c r="K1508" s="19"/>
    </row>
    <row r="1509" spans="1:11" x14ac:dyDescent="0.2">
      <c r="A1509" s="19"/>
      <c r="B1509" s="20"/>
      <c r="K1509" s="19"/>
    </row>
    <row r="1510" spans="1:11" x14ac:dyDescent="0.2">
      <c r="A1510" s="19"/>
      <c r="B1510" s="20"/>
      <c r="K1510" s="19"/>
    </row>
    <row r="1511" spans="1:11" x14ac:dyDescent="0.2">
      <c r="A1511" s="19"/>
      <c r="B1511" s="20"/>
      <c r="K1511" s="19"/>
    </row>
    <row r="1512" spans="1:11" x14ac:dyDescent="0.2">
      <c r="A1512" s="19"/>
      <c r="B1512" s="20"/>
      <c r="K1512" s="19"/>
    </row>
    <row r="1513" spans="1:11" x14ac:dyDescent="0.2">
      <c r="A1513" s="19"/>
      <c r="B1513" s="20"/>
      <c r="K1513" s="19"/>
    </row>
    <row r="1514" spans="1:11" x14ac:dyDescent="0.2">
      <c r="A1514" s="19"/>
      <c r="B1514" s="20"/>
      <c r="K1514" s="19"/>
    </row>
    <row r="1515" spans="1:11" x14ac:dyDescent="0.2">
      <c r="A1515" s="19"/>
      <c r="B1515" s="20"/>
      <c r="K1515" s="19"/>
    </row>
    <row r="1516" spans="1:11" x14ac:dyDescent="0.2">
      <c r="A1516" s="19"/>
      <c r="B1516" s="20"/>
      <c r="K1516" s="19"/>
    </row>
    <row r="1517" spans="1:11" x14ac:dyDescent="0.2">
      <c r="A1517" s="19"/>
      <c r="B1517" s="20"/>
      <c r="K1517" s="19"/>
    </row>
    <row r="1518" spans="1:11" x14ac:dyDescent="0.2">
      <c r="A1518" s="19"/>
      <c r="B1518" s="20"/>
      <c r="K1518" s="19"/>
    </row>
    <row r="1519" spans="1:11" x14ac:dyDescent="0.2">
      <c r="A1519" s="19"/>
      <c r="B1519" s="20"/>
      <c r="K1519" s="19"/>
    </row>
    <row r="1520" spans="1:11" x14ac:dyDescent="0.2">
      <c r="A1520" s="19"/>
      <c r="B1520" s="20"/>
      <c r="K1520" s="19"/>
    </row>
    <row r="1521" spans="1:11" x14ac:dyDescent="0.2">
      <c r="A1521" s="19"/>
      <c r="B1521" s="20"/>
      <c r="K1521" s="19"/>
    </row>
    <row r="1522" spans="1:11" x14ac:dyDescent="0.2">
      <c r="A1522" s="19"/>
      <c r="B1522" s="20"/>
      <c r="K1522" s="19"/>
    </row>
    <row r="1523" spans="1:11" x14ac:dyDescent="0.2">
      <c r="A1523" s="19"/>
      <c r="B1523" s="20"/>
      <c r="K1523" s="19"/>
    </row>
    <row r="1524" spans="1:11" x14ac:dyDescent="0.2">
      <c r="A1524" s="19"/>
      <c r="B1524" s="20"/>
      <c r="K1524" s="19"/>
    </row>
    <row r="1525" spans="1:11" x14ac:dyDescent="0.2">
      <c r="A1525" s="19"/>
      <c r="B1525" s="20"/>
      <c r="K1525" s="19"/>
    </row>
    <row r="1526" spans="1:11" x14ac:dyDescent="0.2">
      <c r="A1526" s="19"/>
      <c r="B1526" s="20"/>
      <c r="K1526" s="19"/>
    </row>
    <row r="1527" spans="1:11" x14ac:dyDescent="0.2">
      <c r="A1527" s="19"/>
      <c r="B1527" s="20"/>
      <c r="K1527" s="19"/>
    </row>
    <row r="1528" spans="1:11" x14ac:dyDescent="0.2">
      <c r="A1528" s="19"/>
      <c r="B1528" s="20"/>
      <c r="K1528" s="19"/>
    </row>
    <row r="1529" spans="1:11" x14ac:dyDescent="0.2">
      <c r="A1529" s="19"/>
      <c r="B1529" s="20"/>
      <c r="K1529" s="19"/>
    </row>
    <row r="1530" spans="1:11" x14ac:dyDescent="0.2">
      <c r="A1530" s="19"/>
      <c r="B1530" s="20"/>
      <c r="K1530" s="19"/>
    </row>
    <row r="1531" spans="1:11" x14ac:dyDescent="0.2">
      <c r="A1531" s="19"/>
      <c r="B1531" s="20"/>
      <c r="K1531" s="19"/>
    </row>
    <row r="1532" spans="1:11" x14ac:dyDescent="0.2">
      <c r="A1532" s="19"/>
      <c r="B1532" s="20"/>
      <c r="K1532" s="19"/>
    </row>
    <row r="1533" spans="1:11" x14ac:dyDescent="0.2">
      <c r="A1533" s="19"/>
      <c r="B1533" s="20"/>
      <c r="K1533" s="19"/>
    </row>
    <row r="1534" spans="1:11" x14ac:dyDescent="0.2">
      <c r="A1534" s="19"/>
      <c r="B1534" s="20"/>
      <c r="K1534" s="19"/>
    </row>
    <row r="1535" spans="1:11" x14ac:dyDescent="0.2">
      <c r="A1535" s="19"/>
      <c r="B1535" s="20"/>
      <c r="K1535" s="19"/>
    </row>
    <row r="1536" spans="1:11" x14ac:dyDescent="0.2">
      <c r="A1536" s="19"/>
      <c r="B1536" s="20"/>
      <c r="K1536" s="19"/>
    </row>
    <row r="1537" spans="1:11" x14ac:dyDescent="0.2">
      <c r="A1537" s="19"/>
      <c r="B1537" s="20"/>
      <c r="K1537" s="19"/>
    </row>
    <row r="1538" spans="1:11" x14ac:dyDescent="0.2">
      <c r="A1538" s="19"/>
      <c r="B1538" s="20"/>
      <c r="K1538" s="19"/>
    </row>
    <row r="1539" spans="1:11" x14ac:dyDescent="0.2">
      <c r="A1539" s="19"/>
      <c r="B1539" s="20"/>
      <c r="K1539" s="19"/>
    </row>
    <row r="1540" spans="1:11" x14ac:dyDescent="0.2">
      <c r="A1540" s="19"/>
      <c r="B1540" s="20"/>
      <c r="K1540" s="19"/>
    </row>
    <row r="1541" spans="1:11" x14ac:dyDescent="0.2">
      <c r="A1541" s="19"/>
      <c r="B1541" s="20"/>
      <c r="K1541" s="19"/>
    </row>
    <row r="1542" spans="1:11" x14ac:dyDescent="0.2">
      <c r="A1542" s="19"/>
      <c r="B1542" s="20"/>
      <c r="K1542" s="19"/>
    </row>
    <row r="1543" spans="1:11" x14ac:dyDescent="0.2">
      <c r="A1543" s="19"/>
      <c r="B1543" s="20"/>
      <c r="K1543" s="19"/>
    </row>
    <row r="1544" spans="1:11" x14ac:dyDescent="0.2">
      <c r="A1544" s="19"/>
      <c r="B1544" s="20"/>
      <c r="K1544" s="19"/>
    </row>
    <row r="1545" spans="1:11" x14ac:dyDescent="0.2">
      <c r="A1545" s="19"/>
      <c r="B1545" s="20"/>
      <c r="K1545" s="19"/>
    </row>
    <row r="1546" spans="1:11" x14ac:dyDescent="0.2">
      <c r="A1546" s="19"/>
      <c r="B1546" s="20"/>
      <c r="K1546" s="19"/>
    </row>
    <row r="1547" spans="1:11" x14ac:dyDescent="0.2">
      <c r="A1547" s="19"/>
      <c r="B1547" s="20"/>
      <c r="K1547" s="19"/>
    </row>
    <row r="1548" spans="1:11" x14ac:dyDescent="0.2">
      <c r="A1548" s="19"/>
      <c r="B1548" s="20"/>
      <c r="K1548" s="19"/>
    </row>
    <row r="1549" spans="1:11" x14ac:dyDescent="0.2">
      <c r="A1549" s="19"/>
      <c r="B1549" s="20"/>
      <c r="K1549" s="19"/>
    </row>
    <row r="1550" spans="1:11" x14ac:dyDescent="0.2">
      <c r="A1550" s="19"/>
      <c r="B1550" s="20"/>
      <c r="K1550" s="19"/>
    </row>
    <row r="1551" spans="1:11" x14ac:dyDescent="0.2">
      <c r="A1551" s="19"/>
      <c r="B1551" s="20"/>
      <c r="K1551" s="19"/>
    </row>
    <row r="1552" spans="1:11" x14ac:dyDescent="0.2">
      <c r="A1552" s="19"/>
      <c r="B1552" s="20"/>
      <c r="K1552" s="19"/>
    </row>
    <row r="1553" spans="1:11" x14ac:dyDescent="0.2">
      <c r="A1553" s="19"/>
      <c r="B1553" s="20"/>
      <c r="K1553" s="19"/>
    </row>
    <row r="1554" spans="1:11" x14ac:dyDescent="0.2">
      <c r="A1554" s="19"/>
      <c r="B1554" s="20"/>
      <c r="K1554" s="19"/>
    </row>
    <row r="1555" spans="1:11" x14ac:dyDescent="0.2">
      <c r="A1555" s="19"/>
      <c r="B1555" s="20"/>
      <c r="K1555" s="19"/>
    </row>
    <row r="1556" spans="1:11" x14ac:dyDescent="0.2">
      <c r="A1556" s="19"/>
      <c r="B1556" s="20"/>
      <c r="K1556" s="19"/>
    </row>
    <row r="1557" spans="1:11" x14ac:dyDescent="0.2">
      <c r="A1557" s="19"/>
      <c r="B1557" s="20"/>
      <c r="K1557" s="19"/>
    </row>
    <row r="1558" spans="1:11" x14ac:dyDescent="0.2">
      <c r="A1558" s="19"/>
      <c r="B1558" s="20"/>
      <c r="K1558" s="19"/>
    </row>
    <row r="1559" spans="1:11" x14ac:dyDescent="0.2">
      <c r="A1559" s="19"/>
      <c r="B1559" s="20"/>
      <c r="K1559" s="19"/>
    </row>
    <row r="1560" spans="1:11" x14ac:dyDescent="0.2">
      <c r="A1560" s="19"/>
      <c r="B1560" s="20"/>
      <c r="K1560" s="19"/>
    </row>
    <row r="1561" spans="1:11" x14ac:dyDescent="0.2">
      <c r="A1561" s="19"/>
      <c r="B1561" s="20"/>
      <c r="K1561" s="19"/>
    </row>
    <row r="1562" spans="1:11" x14ac:dyDescent="0.2">
      <c r="A1562" s="19"/>
      <c r="B1562" s="20"/>
      <c r="K1562" s="19"/>
    </row>
    <row r="1563" spans="1:11" x14ac:dyDescent="0.2">
      <c r="A1563" s="19"/>
      <c r="B1563" s="20"/>
      <c r="K1563" s="19"/>
    </row>
    <row r="1564" spans="1:11" x14ac:dyDescent="0.2">
      <c r="A1564" s="19"/>
      <c r="B1564" s="20"/>
      <c r="K1564" s="19"/>
    </row>
    <row r="1565" spans="1:11" x14ac:dyDescent="0.2">
      <c r="A1565" s="19"/>
      <c r="B1565" s="20"/>
      <c r="K1565" s="19"/>
    </row>
    <row r="1566" spans="1:11" x14ac:dyDescent="0.2">
      <c r="A1566" s="19"/>
      <c r="B1566" s="20"/>
      <c r="K1566" s="19"/>
    </row>
    <row r="1567" spans="1:11" x14ac:dyDescent="0.2">
      <c r="A1567" s="19"/>
      <c r="B1567" s="20"/>
      <c r="K1567" s="19"/>
    </row>
    <row r="1568" spans="1:11" x14ac:dyDescent="0.2">
      <c r="A1568" s="19"/>
      <c r="B1568" s="20"/>
      <c r="K1568" s="19"/>
    </row>
    <row r="1569" spans="1:11" x14ac:dyDescent="0.2">
      <c r="A1569" s="19"/>
      <c r="B1569" s="20"/>
      <c r="K1569" s="19"/>
    </row>
    <row r="1570" spans="1:11" x14ac:dyDescent="0.2">
      <c r="A1570" s="19"/>
      <c r="B1570" s="20"/>
      <c r="K1570" s="19"/>
    </row>
    <row r="1571" spans="1:11" x14ac:dyDescent="0.2">
      <c r="A1571" s="19"/>
      <c r="B1571" s="20"/>
      <c r="K1571" s="19"/>
    </row>
    <row r="1572" spans="1:11" x14ac:dyDescent="0.2">
      <c r="A1572" s="19"/>
      <c r="B1572" s="20"/>
      <c r="K1572" s="19"/>
    </row>
    <row r="1573" spans="1:11" x14ac:dyDescent="0.2">
      <c r="A1573" s="19"/>
      <c r="B1573" s="20"/>
      <c r="K1573" s="19"/>
    </row>
    <row r="1574" spans="1:11" x14ac:dyDescent="0.2">
      <c r="A1574" s="19"/>
      <c r="B1574" s="20"/>
      <c r="K1574" s="19"/>
    </row>
    <row r="1575" spans="1:11" x14ac:dyDescent="0.2">
      <c r="A1575" s="19"/>
      <c r="B1575" s="20"/>
      <c r="K1575" s="19"/>
    </row>
    <row r="1576" spans="1:11" x14ac:dyDescent="0.2">
      <c r="A1576" s="19"/>
      <c r="B1576" s="20"/>
      <c r="K1576" s="19"/>
    </row>
    <row r="1577" spans="1:11" x14ac:dyDescent="0.2">
      <c r="A1577" s="19"/>
      <c r="B1577" s="20"/>
      <c r="K1577" s="19"/>
    </row>
    <row r="1578" spans="1:11" x14ac:dyDescent="0.2">
      <c r="A1578" s="19"/>
      <c r="B1578" s="20"/>
      <c r="K1578" s="19"/>
    </row>
    <row r="1579" spans="1:11" x14ac:dyDescent="0.2">
      <c r="A1579" s="19"/>
      <c r="B1579" s="20"/>
      <c r="K1579" s="19"/>
    </row>
    <row r="1580" spans="1:11" x14ac:dyDescent="0.2">
      <c r="A1580" s="19"/>
      <c r="B1580" s="20"/>
      <c r="K1580" s="19"/>
    </row>
    <row r="1581" spans="1:11" x14ac:dyDescent="0.2">
      <c r="A1581" s="19"/>
      <c r="B1581" s="20"/>
      <c r="K1581" s="19"/>
    </row>
    <row r="1582" spans="1:11" x14ac:dyDescent="0.2">
      <c r="A1582" s="19"/>
      <c r="B1582" s="20"/>
      <c r="K1582" s="19"/>
    </row>
    <row r="1583" spans="1:11" x14ac:dyDescent="0.2">
      <c r="A1583" s="19"/>
      <c r="B1583" s="20"/>
      <c r="K1583" s="19"/>
    </row>
    <row r="1584" spans="1:11" x14ac:dyDescent="0.2">
      <c r="A1584" s="19"/>
      <c r="B1584" s="20"/>
      <c r="K1584" s="19"/>
    </row>
    <row r="1585" spans="1:11" x14ac:dyDescent="0.2">
      <c r="A1585" s="19"/>
      <c r="B1585" s="20"/>
      <c r="K1585" s="19"/>
    </row>
    <row r="1586" spans="1:11" x14ac:dyDescent="0.2">
      <c r="A1586" s="19"/>
      <c r="B1586" s="20"/>
      <c r="K1586" s="19"/>
    </row>
    <row r="1587" spans="1:11" x14ac:dyDescent="0.2">
      <c r="A1587" s="19"/>
      <c r="B1587" s="20"/>
      <c r="K1587" s="19"/>
    </row>
    <row r="1588" spans="1:11" x14ac:dyDescent="0.2">
      <c r="A1588" s="19"/>
      <c r="B1588" s="20"/>
      <c r="K1588" s="19"/>
    </row>
    <row r="1589" spans="1:11" x14ac:dyDescent="0.2">
      <c r="A1589" s="19"/>
      <c r="B1589" s="20"/>
      <c r="K1589" s="19"/>
    </row>
    <row r="1590" spans="1:11" x14ac:dyDescent="0.2">
      <c r="A1590" s="19"/>
      <c r="B1590" s="20"/>
      <c r="K1590" s="19"/>
    </row>
    <row r="1591" spans="1:11" x14ac:dyDescent="0.2">
      <c r="A1591" s="19"/>
      <c r="B1591" s="20"/>
      <c r="K1591" s="19"/>
    </row>
    <row r="1592" spans="1:11" x14ac:dyDescent="0.2">
      <c r="A1592" s="19"/>
      <c r="B1592" s="20"/>
      <c r="K1592" s="19"/>
    </row>
    <row r="1593" spans="1:11" x14ac:dyDescent="0.2">
      <c r="A1593" s="19"/>
      <c r="B1593" s="20"/>
      <c r="K1593" s="19"/>
    </row>
    <row r="1594" spans="1:11" x14ac:dyDescent="0.2">
      <c r="A1594" s="19"/>
      <c r="B1594" s="20"/>
      <c r="K1594" s="19"/>
    </row>
    <row r="1595" spans="1:11" x14ac:dyDescent="0.2">
      <c r="A1595" s="19"/>
      <c r="B1595" s="20"/>
      <c r="K1595" s="19"/>
    </row>
    <row r="1596" spans="1:11" x14ac:dyDescent="0.2">
      <c r="A1596" s="19"/>
      <c r="B1596" s="20"/>
      <c r="K1596" s="19"/>
    </row>
    <row r="1597" spans="1:11" x14ac:dyDescent="0.2">
      <c r="A1597" s="19"/>
      <c r="B1597" s="20"/>
      <c r="K1597" s="19"/>
    </row>
    <row r="1598" spans="1:11" x14ac:dyDescent="0.2">
      <c r="A1598" s="19"/>
      <c r="B1598" s="20"/>
      <c r="K1598" s="19"/>
    </row>
    <row r="1599" spans="1:11" x14ac:dyDescent="0.2">
      <c r="A1599" s="19"/>
      <c r="B1599" s="20"/>
      <c r="K1599" s="19"/>
    </row>
    <row r="1600" spans="1:11" x14ac:dyDescent="0.2">
      <c r="A1600" s="19"/>
      <c r="B1600" s="20"/>
      <c r="K1600" s="19"/>
    </row>
    <row r="1601" spans="1:11" x14ac:dyDescent="0.2">
      <c r="A1601" s="19"/>
      <c r="B1601" s="20"/>
      <c r="K1601" s="19"/>
    </row>
    <row r="1602" spans="1:11" x14ac:dyDescent="0.2">
      <c r="A1602" s="19"/>
      <c r="B1602" s="20"/>
      <c r="K1602" s="19"/>
    </row>
    <row r="1603" spans="1:11" x14ac:dyDescent="0.2">
      <c r="A1603" s="19"/>
      <c r="B1603" s="20"/>
      <c r="K1603" s="19"/>
    </row>
    <row r="1604" spans="1:11" x14ac:dyDescent="0.2">
      <c r="A1604" s="19"/>
      <c r="B1604" s="20"/>
      <c r="K1604" s="19"/>
    </row>
    <row r="1605" spans="1:11" x14ac:dyDescent="0.2">
      <c r="A1605" s="19"/>
      <c r="B1605" s="20"/>
      <c r="K1605" s="19"/>
    </row>
    <row r="1606" spans="1:11" x14ac:dyDescent="0.2">
      <c r="A1606" s="19"/>
      <c r="B1606" s="20"/>
      <c r="K1606" s="19"/>
    </row>
    <row r="1607" spans="1:11" x14ac:dyDescent="0.2">
      <c r="A1607" s="19"/>
      <c r="B1607" s="20"/>
      <c r="K1607" s="19"/>
    </row>
    <row r="1608" spans="1:11" x14ac:dyDescent="0.2">
      <c r="A1608" s="19"/>
      <c r="B1608" s="20"/>
      <c r="K1608" s="19"/>
    </row>
    <row r="1609" spans="1:11" x14ac:dyDescent="0.2">
      <c r="A1609" s="19"/>
      <c r="B1609" s="20"/>
      <c r="K1609" s="19"/>
    </row>
    <row r="1610" spans="1:11" x14ac:dyDescent="0.2">
      <c r="A1610" s="19"/>
      <c r="B1610" s="20"/>
      <c r="K1610" s="19"/>
    </row>
    <row r="1611" spans="1:11" x14ac:dyDescent="0.2">
      <c r="A1611" s="19"/>
      <c r="B1611" s="20"/>
      <c r="K1611" s="19"/>
    </row>
    <row r="1612" spans="1:11" x14ac:dyDescent="0.2">
      <c r="A1612" s="19"/>
      <c r="B1612" s="20"/>
      <c r="K1612" s="19"/>
    </row>
    <row r="1613" spans="1:11" x14ac:dyDescent="0.2">
      <c r="A1613" s="19"/>
      <c r="B1613" s="20"/>
      <c r="K1613" s="19"/>
    </row>
    <row r="1614" spans="1:11" x14ac:dyDescent="0.2">
      <c r="A1614" s="19"/>
      <c r="B1614" s="20"/>
      <c r="K1614" s="19"/>
    </row>
    <row r="1615" spans="1:11" x14ac:dyDescent="0.2">
      <c r="A1615" s="19"/>
      <c r="B1615" s="20"/>
      <c r="K1615" s="19"/>
    </row>
    <row r="1616" spans="1:11" x14ac:dyDescent="0.2">
      <c r="A1616" s="19"/>
      <c r="B1616" s="20"/>
      <c r="K1616" s="19"/>
    </row>
    <row r="1617" spans="1:11" x14ac:dyDescent="0.2">
      <c r="A1617" s="19"/>
      <c r="B1617" s="20"/>
      <c r="K1617" s="19"/>
    </row>
    <row r="1618" spans="1:11" x14ac:dyDescent="0.2">
      <c r="A1618" s="19"/>
      <c r="B1618" s="20"/>
      <c r="K1618" s="19"/>
    </row>
    <row r="1619" spans="1:11" x14ac:dyDescent="0.2">
      <c r="A1619" s="19"/>
      <c r="B1619" s="20"/>
      <c r="K1619" s="19"/>
    </row>
    <row r="1620" spans="1:11" x14ac:dyDescent="0.2">
      <c r="A1620" s="19"/>
      <c r="B1620" s="20"/>
      <c r="K1620" s="19"/>
    </row>
    <row r="1621" spans="1:11" x14ac:dyDescent="0.2">
      <c r="A1621" s="19"/>
      <c r="B1621" s="20"/>
      <c r="K1621" s="19"/>
    </row>
    <row r="1622" spans="1:11" x14ac:dyDescent="0.2">
      <c r="A1622" s="19"/>
      <c r="B1622" s="20"/>
      <c r="K1622" s="19"/>
    </row>
    <row r="1623" spans="1:11" x14ac:dyDescent="0.2">
      <c r="A1623" s="19"/>
      <c r="B1623" s="20"/>
      <c r="K1623" s="19"/>
    </row>
    <row r="1624" spans="1:11" x14ac:dyDescent="0.2">
      <c r="A1624" s="19"/>
      <c r="B1624" s="20"/>
      <c r="K1624" s="19"/>
    </row>
    <row r="1625" spans="1:11" x14ac:dyDescent="0.2">
      <c r="A1625" s="19"/>
      <c r="B1625" s="20"/>
      <c r="K1625" s="19"/>
    </row>
    <row r="1626" spans="1:11" x14ac:dyDescent="0.2">
      <c r="A1626" s="19"/>
      <c r="B1626" s="20"/>
      <c r="K1626" s="19"/>
    </row>
    <row r="1627" spans="1:11" x14ac:dyDescent="0.2">
      <c r="A1627" s="19"/>
      <c r="B1627" s="20"/>
      <c r="K1627" s="19"/>
    </row>
    <row r="1628" spans="1:11" x14ac:dyDescent="0.2">
      <c r="A1628" s="19"/>
      <c r="B1628" s="20"/>
      <c r="K1628" s="19"/>
    </row>
    <row r="1629" spans="1:11" x14ac:dyDescent="0.2">
      <c r="A1629" s="19"/>
      <c r="B1629" s="20"/>
      <c r="K1629" s="19"/>
    </row>
    <row r="1630" spans="1:11" x14ac:dyDescent="0.2">
      <c r="A1630" s="19"/>
      <c r="B1630" s="20"/>
      <c r="K1630" s="19"/>
    </row>
    <row r="1631" spans="1:11" x14ac:dyDescent="0.2">
      <c r="A1631" s="19"/>
      <c r="B1631" s="20"/>
      <c r="K1631" s="19"/>
    </row>
    <row r="1632" spans="1:11" x14ac:dyDescent="0.2">
      <c r="A1632" s="19"/>
      <c r="K1632" s="19"/>
    </row>
  </sheetData>
  <mergeCells count="5">
    <mergeCell ref="C7:D7"/>
    <mergeCell ref="B1:J1"/>
    <mergeCell ref="B2:J2"/>
    <mergeCell ref="B3:J3"/>
    <mergeCell ref="B4:J4"/>
  </mergeCells>
  <phoneticPr fontId="6"/>
  <printOptions horizontalCentered="1"/>
  <pageMargins left="0.5" right="0.5" top="0.5" bottom="0.75" header="0.5" footer="0.5"/>
  <pageSetup scale="79" orientation="portrait" r:id="rId1"/>
  <headerFooter alignWithMargins="0">
    <oddFooter>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4"/>
  <sheetViews>
    <sheetView showGridLines="0" zoomScale="90" zoomScaleNormal="90" zoomScaleSheetLayoutView="90" workbookViewId="0">
      <pane ySplit="7" topLeftCell="A8" activePane="bottomLeft" state="frozen"/>
      <selection activeCell="A13" sqref="A13"/>
      <selection pane="bottomLeft" activeCell="D11" sqref="D11"/>
    </sheetView>
  </sheetViews>
  <sheetFormatPr defaultColWidth="8.625" defaultRowHeight="12.75" x14ac:dyDescent="0.2"/>
  <cols>
    <col min="1" max="1" width="2.375" style="72" customWidth="1"/>
    <col min="2" max="2" width="8.875" style="91" bestFit="1" customWidth="1"/>
    <col min="3" max="3" width="8.125" style="73" customWidth="1"/>
    <col min="4" max="4" width="37.125" style="73" customWidth="1"/>
    <col min="5" max="5" width="6.375" style="75" bestFit="1" customWidth="1"/>
    <col min="6" max="6" width="11.5" style="73" customWidth="1"/>
    <col min="7" max="7" width="11" style="73" customWidth="1"/>
    <col min="8" max="8" width="10.375" style="73" customWidth="1"/>
    <col min="9" max="9" width="2.125" style="90" customWidth="1"/>
    <col min="10" max="10" width="52.375" style="73" customWidth="1"/>
    <col min="11" max="11" width="8.625" style="92"/>
    <col min="12" max="16384" width="8.625" style="73"/>
  </cols>
  <sheetData>
    <row r="1" spans="1:11" s="50" customFormat="1" ht="15" x14ac:dyDescent="0.2">
      <c r="A1" s="97"/>
      <c r="B1" s="221" t="s">
        <v>38</v>
      </c>
      <c r="C1" s="221"/>
      <c r="D1" s="221"/>
      <c r="E1" s="221"/>
      <c r="F1" s="221"/>
      <c r="G1" s="221"/>
      <c r="H1" s="221"/>
      <c r="I1" s="221"/>
      <c r="J1" s="221"/>
    </row>
    <row r="2" spans="1:11" s="50" customFormat="1" ht="15" customHeight="1" x14ac:dyDescent="0.2">
      <c r="A2" s="97"/>
      <c r="B2" s="222" t="s">
        <v>69</v>
      </c>
      <c r="C2" s="222"/>
      <c r="D2" s="222"/>
      <c r="E2" s="222"/>
      <c r="F2" s="222"/>
      <c r="G2" s="222"/>
      <c r="H2" s="222"/>
      <c r="I2" s="222"/>
      <c r="J2" s="222"/>
    </row>
    <row r="3" spans="1:11" s="50" customFormat="1" x14ac:dyDescent="0.2">
      <c r="A3" s="97"/>
      <c r="B3" s="223" t="s">
        <v>70</v>
      </c>
      <c r="C3" s="223"/>
      <c r="D3" s="223"/>
      <c r="E3" s="223"/>
      <c r="F3" s="223"/>
      <c r="G3" s="223"/>
      <c r="H3" s="223"/>
      <c r="I3" s="223"/>
      <c r="J3" s="223"/>
    </row>
    <row r="4" spans="1:11" s="50" customFormat="1" x14ac:dyDescent="0.2">
      <c r="A4" s="97"/>
      <c r="B4" s="224" t="s">
        <v>87</v>
      </c>
      <c r="C4" s="224"/>
      <c r="D4" s="224"/>
      <c r="E4" s="224"/>
      <c r="F4" s="224"/>
      <c r="G4" s="224"/>
      <c r="H4" s="224"/>
      <c r="I4" s="224"/>
      <c r="J4" s="224"/>
    </row>
    <row r="5" spans="1:11" s="50" customFormat="1" ht="15" x14ac:dyDescent="0.2">
      <c r="A5" s="97"/>
      <c r="B5" s="98"/>
      <c r="C5" s="99"/>
      <c r="D5" s="99"/>
      <c r="E5" s="100"/>
      <c r="F5" s="101"/>
      <c r="G5" s="101"/>
      <c r="H5" s="101"/>
      <c r="I5" s="102"/>
      <c r="J5" s="101"/>
    </row>
    <row r="6" spans="1:11" s="50" customFormat="1" ht="12.75" customHeight="1" x14ac:dyDescent="0.2">
      <c r="A6" s="97"/>
      <c r="B6" s="103"/>
      <c r="C6" s="104"/>
      <c r="D6" s="104"/>
      <c r="E6" s="105"/>
      <c r="F6" s="101"/>
      <c r="G6" s="101"/>
      <c r="H6" s="101"/>
      <c r="I6" s="102"/>
      <c r="J6" s="101"/>
    </row>
    <row r="7" spans="1:11" s="51" customFormat="1" x14ac:dyDescent="0.2">
      <c r="A7" s="106"/>
      <c r="B7" s="107" t="s">
        <v>39</v>
      </c>
      <c r="C7" s="219" t="s">
        <v>40</v>
      </c>
      <c r="D7" s="220"/>
      <c r="E7" s="108" t="s">
        <v>41</v>
      </c>
      <c r="F7" s="107" t="s">
        <v>42</v>
      </c>
      <c r="G7" s="107" t="s">
        <v>43</v>
      </c>
      <c r="H7" s="107" t="s">
        <v>44</v>
      </c>
      <c r="I7" s="109" t="s">
        <v>45</v>
      </c>
      <c r="J7" s="107" t="s">
        <v>46</v>
      </c>
      <c r="K7" s="196"/>
    </row>
    <row r="8" spans="1:11" s="65" customFormat="1" x14ac:dyDescent="0.2">
      <c r="A8" s="110"/>
      <c r="B8" s="111">
        <v>43466</v>
      </c>
      <c r="C8" s="112"/>
      <c r="D8" s="113" t="s">
        <v>47</v>
      </c>
      <c r="E8" s="114"/>
      <c r="F8" s="115"/>
      <c r="G8" s="116"/>
      <c r="H8" s="94">
        <v>46547.7</v>
      </c>
      <c r="I8" s="117"/>
      <c r="J8" s="113"/>
    </row>
    <row r="9" spans="1:11" s="93" customFormat="1" x14ac:dyDescent="0.2">
      <c r="A9" s="122" t="s">
        <v>54</v>
      </c>
      <c r="B9" s="123">
        <v>43535</v>
      </c>
      <c r="C9" s="124"/>
      <c r="D9" s="125" t="s">
        <v>25</v>
      </c>
      <c r="E9" s="126"/>
      <c r="F9" s="127">
        <v>868.04</v>
      </c>
      <c r="G9" s="128"/>
      <c r="H9" s="94">
        <f>H8+F9-G9</f>
        <v>47415.74</v>
      </c>
      <c r="I9" s="129"/>
      <c r="J9" s="125"/>
    </row>
    <row r="10" spans="1:11" x14ac:dyDescent="0.2">
      <c r="A10" s="43" t="s">
        <v>65</v>
      </c>
      <c r="B10" s="44">
        <v>43535</v>
      </c>
      <c r="C10" s="45"/>
      <c r="D10" s="45" t="s">
        <v>113</v>
      </c>
      <c r="E10" s="46"/>
      <c r="F10" s="47"/>
      <c r="G10" s="47">
        <v>42415.74</v>
      </c>
      <c r="H10" s="94">
        <f t="shared" ref="H10:H11" si="0">H9+F10-G10</f>
        <v>5000</v>
      </c>
      <c r="I10" s="42"/>
      <c r="J10" s="45"/>
      <c r="K10" s="73"/>
    </row>
    <row r="11" spans="1:11" x14ac:dyDescent="0.2">
      <c r="A11" s="43"/>
      <c r="B11" s="44"/>
      <c r="C11" s="45"/>
      <c r="D11" s="45"/>
      <c r="E11" s="46"/>
      <c r="F11" s="47"/>
      <c r="G11" s="47"/>
      <c r="H11" s="94">
        <f t="shared" si="0"/>
        <v>5000</v>
      </c>
      <c r="I11" s="42"/>
      <c r="J11" s="45"/>
      <c r="K11" s="73"/>
    </row>
    <row r="12" spans="1:11" x14ac:dyDescent="0.2">
      <c r="B12" s="73"/>
      <c r="C12" s="74"/>
      <c r="F12" s="76"/>
      <c r="G12" s="76"/>
      <c r="H12" s="76"/>
      <c r="I12" s="77"/>
      <c r="K12" s="73"/>
    </row>
    <row r="13" spans="1:11" s="84" customFormat="1" x14ac:dyDescent="0.2">
      <c r="A13" s="78" t="s">
        <v>80</v>
      </c>
      <c r="B13" s="79"/>
      <c r="C13" s="79"/>
      <c r="D13" s="80" t="s">
        <v>81</v>
      </c>
      <c r="E13" s="81"/>
      <c r="F13" s="82">
        <f>SUMIF($A$8:$A$11,"D",$F$8:$F$11)</f>
        <v>0</v>
      </c>
      <c r="G13" s="82">
        <f>-SUMIF($A$8:$A$11,"D",$G$8:$G$11)</f>
        <v>0</v>
      </c>
      <c r="H13" s="82"/>
      <c r="I13" s="83"/>
      <c r="J13" s="79"/>
    </row>
    <row r="14" spans="1:11" s="84" customFormat="1" x14ac:dyDescent="0.2">
      <c r="A14" s="78" t="s">
        <v>50</v>
      </c>
      <c r="B14" s="79"/>
      <c r="C14" s="79"/>
      <c r="D14" s="80" t="s">
        <v>20</v>
      </c>
      <c r="E14" s="85"/>
      <c r="F14" s="82">
        <f>SUMIF($A$8:$A$11,"M",$F$8:$F$11)</f>
        <v>0</v>
      </c>
      <c r="G14" s="82">
        <f>-SUMIF($A$8:$A$11,"M",$G$8:$G$11)</f>
        <v>0</v>
      </c>
      <c r="H14" s="82"/>
      <c r="I14" s="83"/>
      <c r="J14" s="79"/>
    </row>
    <row r="15" spans="1:11" s="84" customFormat="1" x14ac:dyDescent="0.2">
      <c r="A15" s="78" t="s">
        <v>51</v>
      </c>
      <c r="B15" s="79"/>
      <c r="C15" s="79"/>
      <c r="D15" s="80" t="s">
        <v>21</v>
      </c>
      <c r="E15" s="81"/>
      <c r="F15" s="82">
        <f>SUMIF($A$8:$A$11,"CI",$F$8:$F$11)</f>
        <v>0</v>
      </c>
      <c r="G15" s="82">
        <f>-SUMIF($A$8:$A$11,"CI",$G$8:$G$11)</f>
        <v>0</v>
      </c>
      <c r="H15" s="82"/>
      <c r="I15" s="83"/>
      <c r="J15" s="79"/>
    </row>
    <row r="16" spans="1:11" s="84" customFormat="1" x14ac:dyDescent="0.2">
      <c r="A16" s="78" t="s">
        <v>86</v>
      </c>
      <c r="B16" s="79"/>
      <c r="C16" s="79"/>
      <c r="D16" s="80" t="s">
        <v>22</v>
      </c>
      <c r="E16" s="85"/>
      <c r="F16" s="82">
        <f>SUMIF($A$8:$A$11,"S",$F$8:$F$11)</f>
        <v>0</v>
      </c>
      <c r="G16" s="82">
        <f>-SUMIF($A$8:$A$11,"S",$G$8:$G$11)</f>
        <v>0</v>
      </c>
      <c r="H16" s="82"/>
      <c r="I16" s="83"/>
      <c r="J16" s="79"/>
    </row>
    <row r="17" spans="1:11" s="84" customFormat="1" x14ac:dyDescent="0.2">
      <c r="A17" s="78" t="s">
        <v>54</v>
      </c>
      <c r="B17" s="79"/>
      <c r="C17" s="79"/>
      <c r="D17" s="80" t="s">
        <v>25</v>
      </c>
      <c r="E17" s="85"/>
      <c r="F17" s="82">
        <f>SUMIF($A$8:$A$11,"IE",$F$8:$F$11)</f>
        <v>868.04</v>
      </c>
      <c r="G17" s="82">
        <f>-SUMIF($A$8:$A$11,"IE",$G$8:$G$11)</f>
        <v>0</v>
      </c>
      <c r="H17" s="82"/>
      <c r="I17" s="83"/>
      <c r="J17" s="79"/>
    </row>
    <row r="18" spans="1:11" s="84" customFormat="1" x14ac:dyDescent="0.2">
      <c r="A18" s="78" t="s">
        <v>55</v>
      </c>
      <c r="B18" s="79"/>
      <c r="C18" s="79"/>
      <c r="D18" s="80" t="s">
        <v>56</v>
      </c>
      <c r="E18" s="85"/>
      <c r="F18" s="82">
        <f>SUMIF($A$8:$A$11,"I",$F$8:$F$11)</f>
        <v>0</v>
      </c>
      <c r="G18" s="82">
        <f>-SUMIF($A$8:$A$11,"I",$G$8:$G$11)</f>
        <v>0</v>
      </c>
      <c r="H18" s="82"/>
      <c r="I18" s="83"/>
      <c r="J18" s="79"/>
    </row>
    <row r="19" spans="1:11" s="84" customFormat="1" x14ac:dyDescent="0.2">
      <c r="A19" s="78"/>
      <c r="B19" s="79"/>
      <c r="C19" s="79"/>
      <c r="D19" s="86"/>
      <c r="E19" s="85"/>
      <c r="F19" s="82"/>
      <c r="G19" s="82"/>
      <c r="H19" s="79"/>
      <c r="I19" s="83"/>
      <c r="J19" s="79"/>
      <c r="K19" s="87"/>
    </row>
    <row r="20" spans="1:11" s="84" customFormat="1" x14ac:dyDescent="0.2">
      <c r="A20" s="78" t="s">
        <v>59</v>
      </c>
      <c r="B20" s="79"/>
      <c r="C20" s="79"/>
      <c r="D20" s="80" t="s">
        <v>60</v>
      </c>
      <c r="E20" s="81"/>
      <c r="F20" s="82">
        <f>SUMIF($A$8:$A$11,"C",$F$8:$F$11)</f>
        <v>0</v>
      </c>
      <c r="G20" s="82">
        <f>-SUMIF($A$8:$A$11,"C",$G$8:$G$11)</f>
        <v>0</v>
      </c>
      <c r="H20" s="82"/>
      <c r="I20" s="83"/>
      <c r="J20" s="79"/>
    </row>
    <row r="21" spans="1:11" s="84" customFormat="1" x14ac:dyDescent="0.2">
      <c r="A21" s="78" t="s">
        <v>61</v>
      </c>
      <c r="B21" s="79"/>
      <c r="C21" s="79"/>
      <c r="D21" s="80" t="s">
        <v>62</v>
      </c>
      <c r="E21" s="81"/>
      <c r="F21" s="82">
        <f>SUMIF($A$8:$A$11,"W",$F$8:$F$11)</f>
        <v>0</v>
      </c>
      <c r="G21" s="82">
        <f>-SUMIF($A$8:$A$11,"W",$G$8:$G$11)</f>
        <v>0</v>
      </c>
      <c r="H21" s="82"/>
      <c r="I21" s="83"/>
      <c r="J21" s="79"/>
    </row>
    <row r="22" spans="1:11" s="84" customFormat="1" x14ac:dyDescent="0.2">
      <c r="A22" s="78" t="s">
        <v>84</v>
      </c>
      <c r="B22" s="79"/>
      <c r="C22" s="79"/>
      <c r="D22" s="80" t="s">
        <v>33</v>
      </c>
      <c r="E22" s="81"/>
      <c r="F22" s="82">
        <f>SUMIF($A$8:$A$11,"F",$F$8:$F$11)</f>
        <v>0</v>
      </c>
      <c r="G22" s="82">
        <f>-SUMIF($A$8:$A$11,"F",$G$8:$G$11)</f>
        <v>0</v>
      </c>
      <c r="H22" s="82"/>
      <c r="I22" s="83"/>
      <c r="J22" s="79"/>
    </row>
    <row r="23" spans="1:11" s="84" customFormat="1" x14ac:dyDescent="0.2">
      <c r="A23" s="78" t="s">
        <v>63</v>
      </c>
      <c r="B23" s="79"/>
      <c r="C23" s="79"/>
      <c r="D23" s="80" t="s">
        <v>64</v>
      </c>
      <c r="E23" s="85"/>
      <c r="F23" s="82">
        <f>SUMIF($A$8:$A$11,"B",$F$8:$F$11)</f>
        <v>0</v>
      </c>
      <c r="G23" s="82">
        <f>-SUMIF($A$8:$A$11,"B",$G$8:$G$11)</f>
        <v>0</v>
      </c>
      <c r="H23" s="82"/>
      <c r="I23" s="83"/>
      <c r="J23" s="79"/>
    </row>
    <row r="24" spans="1:11" s="84" customFormat="1" x14ac:dyDescent="0.2">
      <c r="A24" s="78" t="s">
        <v>65</v>
      </c>
      <c r="B24" s="79"/>
      <c r="C24" s="79"/>
      <c r="D24" s="80" t="s">
        <v>66</v>
      </c>
      <c r="E24" s="85"/>
      <c r="F24" s="82">
        <f>SUMIF($A$8:$A$11,"T",$F$8:$F$11)</f>
        <v>0</v>
      </c>
      <c r="G24" s="82">
        <f>-SUMIF($A$8:$A$11,"T",$G$8:$G$11)</f>
        <v>-42415.74</v>
      </c>
      <c r="H24" s="82"/>
      <c r="I24" s="83"/>
      <c r="J24" s="79"/>
    </row>
    <row r="25" spans="1:11" s="84" customFormat="1" ht="3" customHeight="1" x14ac:dyDescent="0.2">
      <c r="A25" s="78"/>
      <c r="B25" s="79"/>
      <c r="C25" s="80"/>
      <c r="D25" s="79"/>
      <c r="E25" s="85"/>
      <c r="F25" s="82">
        <f>SUMIF($A$8:$A$11,"B",$F$8:$F$11)</f>
        <v>0</v>
      </c>
      <c r="G25" s="82">
        <f>-SUMIF($A$8:$A$11,"B",$G$8:$G$11)</f>
        <v>0</v>
      </c>
      <c r="H25" s="82"/>
      <c r="I25" s="83"/>
      <c r="J25" s="79"/>
    </row>
    <row r="26" spans="1:11" s="84" customFormat="1" ht="13.5" thickBot="1" x14ac:dyDescent="0.25">
      <c r="A26" s="78"/>
      <c r="B26" s="79"/>
      <c r="C26" s="80"/>
      <c r="D26" s="79"/>
      <c r="E26" s="85"/>
      <c r="F26" s="88">
        <f>SUM(F13:F24)</f>
        <v>868.04</v>
      </c>
      <c r="G26" s="88">
        <f>SUM(G13:G24)</f>
        <v>-42415.74</v>
      </c>
      <c r="H26" s="82"/>
      <c r="I26" s="83"/>
      <c r="J26" s="79"/>
    </row>
    <row r="27" spans="1:11" ht="13.5" thickTop="1" x14ac:dyDescent="0.2">
      <c r="A27" s="78"/>
      <c r="B27" s="79"/>
      <c r="C27" s="80"/>
      <c r="D27" s="79"/>
      <c r="E27" s="85"/>
      <c r="F27" s="82">
        <f>F26-SUM(F8:F11)</f>
        <v>0</v>
      </c>
      <c r="G27" s="82">
        <f>G26+SUM(G8:G11)</f>
        <v>0</v>
      </c>
      <c r="H27" s="82"/>
      <c r="I27" s="83"/>
      <c r="J27" s="79"/>
      <c r="K27" s="73"/>
    </row>
    <row r="28" spans="1:11" x14ac:dyDescent="0.2">
      <c r="A28" s="78"/>
      <c r="B28" s="80"/>
      <c r="C28" s="79"/>
      <c r="D28" s="79"/>
      <c r="E28" s="85"/>
      <c r="F28" s="79"/>
      <c r="G28" s="79"/>
      <c r="H28" s="79"/>
      <c r="I28" s="89"/>
      <c r="J28" s="79"/>
      <c r="K28" s="73"/>
    </row>
    <row r="29" spans="1:11" x14ac:dyDescent="0.2">
      <c r="B29" s="74"/>
      <c r="K29" s="73"/>
    </row>
    <row r="30" spans="1:11" x14ac:dyDescent="0.2">
      <c r="B30" s="74"/>
      <c r="K30" s="73"/>
    </row>
    <row r="31" spans="1:11" x14ac:dyDescent="0.2">
      <c r="B31" s="74"/>
      <c r="K31" s="73"/>
    </row>
    <row r="32" spans="1:11" x14ac:dyDescent="0.2">
      <c r="B32" s="74"/>
      <c r="K32" s="73"/>
    </row>
    <row r="33" spans="2:11" x14ac:dyDescent="0.2">
      <c r="B33" s="74"/>
      <c r="K33" s="73"/>
    </row>
    <row r="34" spans="2:11" x14ac:dyDescent="0.2">
      <c r="B34" s="74"/>
      <c r="K34" s="73"/>
    </row>
    <row r="35" spans="2:11" x14ac:dyDescent="0.2">
      <c r="B35" s="74"/>
      <c r="K35" s="73"/>
    </row>
    <row r="36" spans="2:11" x14ac:dyDescent="0.2">
      <c r="B36" s="74"/>
      <c r="K36" s="73"/>
    </row>
    <row r="37" spans="2:11" x14ac:dyDescent="0.2">
      <c r="B37" s="74"/>
      <c r="K37" s="73"/>
    </row>
    <row r="38" spans="2:11" x14ac:dyDescent="0.2">
      <c r="B38" s="74"/>
      <c r="K38" s="73"/>
    </row>
    <row r="39" spans="2:11" x14ac:dyDescent="0.2">
      <c r="B39" s="74"/>
      <c r="K39" s="73"/>
    </row>
    <row r="40" spans="2:11" x14ac:dyDescent="0.2">
      <c r="B40" s="74"/>
      <c r="K40" s="73"/>
    </row>
    <row r="41" spans="2:11" x14ac:dyDescent="0.2">
      <c r="B41" s="74"/>
      <c r="K41" s="73"/>
    </row>
    <row r="42" spans="2:11" x14ac:dyDescent="0.2">
      <c r="B42" s="74"/>
      <c r="K42" s="73"/>
    </row>
    <row r="43" spans="2:11" x14ac:dyDescent="0.2">
      <c r="B43" s="74"/>
      <c r="K43" s="73"/>
    </row>
    <row r="44" spans="2:11" x14ac:dyDescent="0.2">
      <c r="B44" s="74"/>
      <c r="K44" s="73"/>
    </row>
    <row r="45" spans="2:11" x14ac:dyDescent="0.2">
      <c r="B45" s="74"/>
      <c r="K45" s="73"/>
    </row>
    <row r="46" spans="2:11" x14ac:dyDescent="0.2">
      <c r="B46" s="74"/>
      <c r="K46" s="73"/>
    </row>
    <row r="47" spans="2:11" x14ac:dyDescent="0.2">
      <c r="B47" s="74"/>
      <c r="K47" s="73"/>
    </row>
    <row r="48" spans="2:11" x14ac:dyDescent="0.2">
      <c r="B48" s="74"/>
      <c r="K48" s="73"/>
    </row>
    <row r="49" spans="2:11" x14ac:dyDescent="0.2">
      <c r="B49" s="74"/>
      <c r="K49" s="73"/>
    </row>
    <row r="50" spans="2:11" x14ac:dyDescent="0.2">
      <c r="B50" s="74"/>
      <c r="K50" s="73"/>
    </row>
    <row r="51" spans="2:11" x14ac:dyDescent="0.2">
      <c r="B51" s="74"/>
      <c r="K51" s="73"/>
    </row>
    <row r="52" spans="2:11" x14ac:dyDescent="0.2">
      <c r="B52" s="74"/>
      <c r="K52" s="73"/>
    </row>
    <row r="53" spans="2:11" x14ac:dyDescent="0.2">
      <c r="B53" s="74"/>
      <c r="K53" s="73"/>
    </row>
    <row r="54" spans="2:11" x14ac:dyDescent="0.2">
      <c r="B54" s="74"/>
      <c r="K54" s="73"/>
    </row>
    <row r="55" spans="2:11" x14ac:dyDescent="0.2">
      <c r="B55" s="74"/>
      <c r="K55" s="73"/>
    </row>
    <row r="56" spans="2:11" x14ac:dyDescent="0.2">
      <c r="B56" s="74"/>
      <c r="K56" s="73"/>
    </row>
    <row r="57" spans="2:11" x14ac:dyDescent="0.2">
      <c r="B57" s="74"/>
      <c r="K57" s="73"/>
    </row>
    <row r="58" spans="2:11" x14ac:dyDescent="0.2">
      <c r="B58" s="74"/>
      <c r="K58" s="73"/>
    </row>
    <row r="59" spans="2:11" x14ac:dyDescent="0.2">
      <c r="B59" s="74"/>
      <c r="K59" s="73"/>
    </row>
    <row r="60" spans="2:11" x14ac:dyDescent="0.2">
      <c r="B60" s="74"/>
      <c r="K60" s="73"/>
    </row>
    <row r="61" spans="2:11" x14ac:dyDescent="0.2">
      <c r="B61" s="74"/>
      <c r="K61" s="73"/>
    </row>
    <row r="62" spans="2:11" x14ac:dyDescent="0.2">
      <c r="B62" s="74"/>
      <c r="K62" s="73"/>
    </row>
    <row r="63" spans="2:11" x14ac:dyDescent="0.2">
      <c r="B63" s="74"/>
      <c r="K63" s="73"/>
    </row>
    <row r="64" spans="2:11" x14ac:dyDescent="0.2">
      <c r="B64" s="74"/>
      <c r="K64" s="73"/>
    </row>
    <row r="65" spans="2:11" x14ac:dyDescent="0.2">
      <c r="B65" s="74"/>
      <c r="K65" s="73"/>
    </row>
    <row r="66" spans="2:11" x14ac:dyDescent="0.2">
      <c r="B66" s="74"/>
      <c r="K66" s="73"/>
    </row>
    <row r="67" spans="2:11" x14ac:dyDescent="0.2">
      <c r="B67" s="74"/>
      <c r="K67" s="73"/>
    </row>
    <row r="68" spans="2:11" x14ac:dyDescent="0.2">
      <c r="B68" s="74"/>
      <c r="K68" s="73"/>
    </row>
    <row r="69" spans="2:11" x14ac:dyDescent="0.2">
      <c r="B69" s="74"/>
      <c r="K69" s="73"/>
    </row>
    <row r="70" spans="2:11" x14ac:dyDescent="0.2">
      <c r="B70" s="74"/>
      <c r="K70" s="73"/>
    </row>
    <row r="71" spans="2:11" x14ac:dyDescent="0.2">
      <c r="B71" s="74"/>
      <c r="K71" s="73"/>
    </row>
    <row r="72" spans="2:11" x14ac:dyDescent="0.2">
      <c r="B72" s="74"/>
      <c r="K72" s="73"/>
    </row>
    <row r="73" spans="2:11" x14ac:dyDescent="0.2">
      <c r="B73" s="74"/>
      <c r="K73" s="73"/>
    </row>
    <row r="74" spans="2:11" x14ac:dyDescent="0.2">
      <c r="B74" s="74"/>
      <c r="K74" s="73"/>
    </row>
    <row r="75" spans="2:11" x14ac:dyDescent="0.2">
      <c r="B75" s="74"/>
      <c r="K75" s="73"/>
    </row>
    <row r="76" spans="2:11" x14ac:dyDescent="0.2">
      <c r="B76" s="74"/>
      <c r="K76" s="73"/>
    </row>
    <row r="77" spans="2:11" x14ac:dyDescent="0.2">
      <c r="B77" s="74"/>
      <c r="K77" s="73"/>
    </row>
    <row r="78" spans="2:11" x14ac:dyDescent="0.2">
      <c r="B78" s="74"/>
      <c r="K78" s="73"/>
    </row>
    <row r="79" spans="2:11" x14ac:dyDescent="0.2">
      <c r="B79" s="74"/>
      <c r="K79" s="73"/>
    </row>
    <row r="80" spans="2:11" x14ac:dyDescent="0.2">
      <c r="B80" s="74"/>
      <c r="K80" s="73"/>
    </row>
    <row r="81" spans="2:11" x14ac:dyDescent="0.2">
      <c r="B81" s="74"/>
      <c r="K81" s="73"/>
    </row>
    <row r="82" spans="2:11" x14ac:dyDescent="0.2">
      <c r="B82" s="74"/>
      <c r="K82" s="73"/>
    </row>
    <row r="83" spans="2:11" x14ac:dyDescent="0.2">
      <c r="B83" s="74"/>
      <c r="K83" s="73"/>
    </row>
    <row r="84" spans="2:11" x14ac:dyDescent="0.2">
      <c r="B84" s="74"/>
      <c r="K84" s="73"/>
    </row>
    <row r="85" spans="2:11" x14ac:dyDescent="0.2">
      <c r="B85" s="74"/>
      <c r="K85" s="73"/>
    </row>
    <row r="86" spans="2:11" x14ac:dyDescent="0.2">
      <c r="B86" s="74"/>
      <c r="K86" s="73"/>
    </row>
    <row r="87" spans="2:11" x14ac:dyDescent="0.2">
      <c r="B87" s="74"/>
      <c r="K87" s="73"/>
    </row>
    <row r="88" spans="2:11" x14ac:dyDescent="0.2">
      <c r="B88" s="74"/>
      <c r="K88" s="73"/>
    </row>
    <row r="89" spans="2:11" x14ac:dyDescent="0.2">
      <c r="B89" s="74"/>
      <c r="K89" s="73"/>
    </row>
    <row r="90" spans="2:11" x14ac:dyDescent="0.2">
      <c r="B90" s="74"/>
      <c r="K90" s="73"/>
    </row>
    <row r="91" spans="2:11" x14ac:dyDescent="0.2">
      <c r="B91" s="74"/>
      <c r="K91" s="73"/>
    </row>
    <row r="92" spans="2:11" x14ac:dyDescent="0.2">
      <c r="B92" s="74"/>
      <c r="K92" s="73"/>
    </row>
    <row r="93" spans="2:11" x14ac:dyDescent="0.2">
      <c r="B93" s="74"/>
      <c r="K93" s="73"/>
    </row>
    <row r="94" spans="2:11" x14ac:dyDescent="0.2">
      <c r="B94" s="74"/>
      <c r="K94" s="73"/>
    </row>
    <row r="95" spans="2:11" x14ac:dyDescent="0.2">
      <c r="B95" s="74"/>
      <c r="K95" s="73"/>
    </row>
    <row r="96" spans="2:11" x14ac:dyDescent="0.2">
      <c r="B96" s="74"/>
      <c r="K96" s="73"/>
    </row>
    <row r="97" spans="2:11" x14ac:dyDescent="0.2">
      <c r="B97" s="74"/>
      <c r="K97" s="73"/>
    </row>
    <row r="98" spans="2:11" x14ac:dyDescent="0.2">
      <c r="B98" s="74"/>
      <c r="K98" s="73"/>
    </row>
    <row r="99" spans="2:11" x14ac:dyDescent="0.2">
      <c r="B99" s="74"/>
      <c r="K99" s="73"/>
    </row>
    <row r="100" spans="2:11" x14ac:dyDescent="0.2">
      <c r="B100" s="74"/>
      <c r="K100" s="73"/>
    </row>
    <row r="101" spans="2:11" x14ac:dyDescent="0.2">
      <c r="B101" s="74"/>
      <c r="K101" s="73"/>
    </row>
    <row r="102" spans="2:11" x14ac:dyDescent="0.2">
      <c r="B102" s="74"/>
      <c r="K102" s="73"/>
    </row>
    <row r="103" spans="2:11" x14ac:dyDescent="0.2">
      <c r="B103" s="74"/>
      <c r="K103" s="73"/>
    </row>
    <row r="104" spans="2:11" x14ac:dyDescent="0.2">
      <c r="B104" s="74"/>
      <c r="K104" s="73"/>
    </row>
    <row r="105" spans="2:11" x14ac:dyDescent="0.2">
      <c r="B105" s="74"/>
      <c r="K105" s="73"/>
    </row>
    <row r="106" spans="2:11" x14ac:dyDescent="0.2">
      <c r="B106" s="74"/>
      <c r="K106" s="73"/>
    </row>
    <row r="107" spans="2:11" x14ac:dyDescent="0.2">
      <c r="B107" s="74"/>
      <c r="K107" s="73"/>
    </row>
    <row r="108" spans="2:11" x14ac:dyDescent="0.2">
      <c r="B108" s="74"/>
      <c r="K108" s="73"/>
    </row>
    <row r="109" spans="2:11" x14ac:dyDescent="0.2">
      <c r="B109" s="74"/>
      <c r="K109" s="73"/>
    </row>
    <row r="110" spans="2:11" x14ac:dyDescent="0.2">
      <c r="B110" s="74"/>
      <c r="K110" s="73"/>
    </row>
    <row r="111" spans="2:11" x14ac:dyDescent="0.2">
      <c r="B111" s="74"/>
      <c r="K111" s="73"/>
    </row>
    <row r="112" spans="2:11" x14ac:dyDescent="0.2">
      <c r="B112" s="74"/>
      <c r="K112" s="73"/>
    </row>
    <row r="113" spans="2:11" x14ac:dyDescent="0.2">
      <c r="B113" s="74"/>
      <c r="K113" s="73"/>
    </row>
    <row r="114" spans="2:11" x14ac:dyDescent="0.2">
      <c r="B114" s="74"/>
      <c r="K114" s="73"/>
    </row>
    <row r="115" spans="2:11" x14ac:dyDescent="0.2">
      <c r="B115" s="74"/>
      <c r="K115" s="73"/>
    </row>
    <row r="116" spans="2:11" x14ac:dyDescent="0.2">
      <c r="B116" s="74"/>
      <c r="K116" s="73"/>
    </row>
    <row r="117" spans="2:11" x14ac:dyDescent="0.2">
      <c r="B117" s="74"/>
      <c r="K117" s="73"/>
    </row>
    <row r="118" spans="2:11" x14ac:dyDescent="0.2">
      <c r="B118" s="74"/>
      <c r="K118" s="73"/>
    </row>
    <row r="119" spans="2:11" x14ac:dyDescent="0.2">
      <c r="B119" s="74"/>
      <c r="K119" s="73"/>
    </row>
    <row r="120" spans="2:11" x14ac:dyDescent="0.2">
      <c r="B120" s="74"/>
      <c r="K120" s="73"/>
    </row>
    <row r="121" spans="2:11" x14ac:dyDescent="0.2">
      <c r="B121" s="74"/>
      <c r="K121" s="73"/>
    </row>
    <row r="122" spans="2:11" x14ac:dyDescent="0.2">
      <c r="B122" s="74"/>
      <c r="K122" s="73"/>
    </row>
    <row r="123" spans="2:11" x14ac:dyDescent="0.2">
      <c r="B123" s="74"/>
      <c r="K123" s="73"/>
    </row>
    <row r="124" spans="2:11" x14ac:dyDescent="0.2">
      <c r="B124" s="74"/>
      <c r="K124" s="73"/>
    </row>
    <row r="125" spans="2:11" x14ac:dyDescent="0.2">
      <c r="B125" s="74"/>
      <c r="K125" s="73"/>
    </row>
    <row r="126" spans="2:11" x14ac:dyDescent="0.2">
      <c r="B126" s="74"/>
      <c r="K126" s="73"/>
    </row>
    <row r="127" spans="2:11" x14ac:dyDescent="0.2">
      <c r="B127" s="74"/>
      <c r="K127" s="73"/>
    </row>
    <row r="128" spans="2:11" x14ac:dyDescent="0.2">
      <c r="B128" s="74"/>
      <c r="K128" s="73"/>
    </row>
    <row r="129" spans="2:11" x14ac:dyDescent="0.2">
      <c r="B129" s="74"/>
      <c r="K129" s="73"/>
    </row>
    <row r="130" spans="2:11" x14ac:dyDescent="0.2">
      <c r="B130" s="74"/>
      <c r="K130" s="73"/>
    </row>
    <row r="131" spans="2:11" x14ac:dyDescent="0.2">
      <c r="B131" s="74"/>
      <c r="K131" s="73"/>
    </row>
    <row r="132" spans="2:11" x14ac:dyDescent="0.2">
      <c r="B132" s="74"/>
      <c r="K132" s="73"/>
    </row>
    <row r="133" spans="2:11" x14ac:dyDescent="0.2">
      <c r="B133" s="74"/>
      <c r="K133" s="73"/>
    </row>
    <row r="134" spans="2:11" x14ac:dyDescent="0.2">
      <c r="B134" s="74"/>
      <c r="K134" s="73"/>
    </row>
    <row r="135" spans="2:11" x14ac:dyDescent="0.2">
      <c r="B135" s="74"/>
      <c r="K135" s="73"/>
    </row>
    <row r="136" spans="2:11" x14ac:dyDescent="0.2">
      <c r="B136" s="74"/>
      <c r="K136" s="73"/>
    </row>
    <row r="137" spans="2:11" x14ac:dyDescent="0.2">
      <c r="B137" s="74"/>
      <c r="K137" s="73"/>
    </row>
    <row r="138" spans="2:11" x14ac:dyDescent="0.2">
      <c r="B138" s="74"/>
      <c r="K138" s="73"/>
    </row>
    <row r="139" spans="2:11" x14ac:dyDescent="0.2">
      <c r="B139" s="74"/>
      <c r="K139" s="73"/>
    </row>
    <row r="140" spans="2:11" x14ac:dyDescent="0.2">
      <c r="B140" s="74"/>
      <c r="K140" s="73"/>
    </row>
    <row r="141" spans="2:11" x14ac:dyDescent="0.2">
      <c r="B141" s="74"/>
      <c r="K141" s="73"/>
    </row>
    <row r="142" spans="2:11" x14ac:dyDescent="0.2">
      <c r="B142" s="74"/>
      <c r="K142" s="73"/>
    </row>
    <row r="143" spans="2:11" x14ac:dyDescent="0.2">
      <c r="B143" s="74"/>
      <c r="K143" s="73"/>
    </row>
    <row r="144" spans="2:11" x14ac:dyDescent="0.2">
      <c r="B144" s="74"/>
      <c r="K144" s="73"/>
    </row>
    <row r="145" spans="2:11" x14ac:dyDescent="0.2">
      <c r="B145" s="74"/>
      <c r="K145" s="73"/>
    </row>
    <row r="146" spans="2:11" x14ac:dyDescent="0.2">
      <c r="B146" s="74"/>
      <c r="K146" s="73"/>
    </row>
    <row r="147" spans="2:11" x14ac:dyDescent="0.2">
      <c r="B147" s="74"/>
      <c r="K147" s="73"/>
    </row>
    <row r="148" spans="2:11" x14ac:dyDescent="0.2">
      <c r="B148" s="74"/>
      <c r="K148" s="73"/>
    </row>
    <row r="149" spans="2:11" x14ac:dyDescent="0.2">
      <c r="B149" s="74"/>
      <c r="K149" s="73"/>
    </row>
    <row r="150" spans="2:11" x14ac:dyDescent="0.2">
      <c r="B150" s="74"/>
      <c r="K150" s="73"/>
    </row>
    <row r="151" spans="2:11" x14ac:dyDescent="0.2">
      <c r="B151" s="74"/>
      <c r="K151" s="73"/>
    </row>
    <row r="152" spans="2:11" x14ac:dyDescent="0.2">
      <c r="B152" s="74"/>
      <c r="K152" s="73"/>
    </row>
    <row r="153" spans="2:11" x14ac:dyDescent="0.2">
      <c r="B153" s="74"/>
      <c r="K153" s="73"/>
    </row>
    <row r="154" spans="2:11" x14ac:dyDescent="0.2">
      <c r="B154" s="74"/>
      <c r="K154" s="73"/>
    </row>
    <row r="155" spans="2:11" x14ac:dyDescent="0.2">
      <c r="B155" s="74"/>
      <c r="K155" s="73"/>
    </row>
    <row r="156" spans="2:11" x14ac:dyDescent="0.2">
      <c r="B156" s="74"/>
      <c r="K156" s="73"/>
    </row>
    <row r="157" spans="2:11" x14ac:dyDescent="0.2">
      <c r="B157" s="74"/>
      <c r="K157" s="73"/>
    </row>
    <row r="158" spans="2:11" x14ac:dyDescent="0.2">
      <c r="B158" s="74"/>
      <c r="K158" s="73"/>
    </row>
    <row r="159" spans="2:11" x14ac:dyDescent="0.2">
      <c r="B159" s="74"/>
      <c r="K159" s="73"/>
    </row>
    <row r="160" spans="2:11" x14ac:dyDescent="0.2">
      <c r="B160" s="74"/>
      <c r="K160" s="73"/>
    </row>
    <row r="161" spans="2:11" x14ac:dyDescent="0.2">
      <c r="B161" s="74"/>
      <c r="K161" s="73"/>
    </row>
    <row r="162" spans="2:11" x14ac:dyDescent="0.2">
      <c r="B162" s="74"/>
      <c r="K162" s="73"/>
    </row>
    <row r="163" spans="2:11" x14ac:dyDescent="0.2">
      <c r="B163" s="74"/>
      <c r="K163" s="73"/>
    </row>
    <row r="164" spans="2:11" x14ac:dyDescent="0.2">
      <c r="B164" s="74"/>
      <c r="K164" s="73"/>
    </row>
    <row r="165" spans="2:11" x14ac:dyDescent="0.2">
      <c r="B165" s="74"/>
      <c r="K165" s="73"/>
    </row>
    <row r="166" spans="2:11" x14ac:dyDescent="0.2">
      <c r="B166" s="74"/>
      <c r="K166" s="73"/>
    </row>
    <row r="167" spans="2:11" x14ac:dyDescent="0.2">
      <c r="B167" s="74"/>
      <c r="K167" s="73"/>
    </row>
    <row r="168" spans="2:11" x14ac:dyDescent="0.2">
      <c r="B168" s="74"/>
      <c r="K168" s="73"/>
    </row>
    <row r="169" spans="2:11" x14ac:dyDescent="0.2">
      <c r="B169" s="74"/>
      <c r="K169" s="73"/>
    </row>
    <row r="170" spans="2:11" x14ac:dyDescent="0.2">
      <c r="B170" s="74"/>
      <c r="K170" s="73"/>
    </row>
    <row r="171" spans="2:11" x14ac:dyDescent="0.2">
      <c r="B171" s="74"/>
      <c r="K171" s="73"/>
    </row>
    <row r="172" spans="2:11" x14ac:dyDescent="0.2">
      <c r="B172" s="74"/>
      <c r="K172" s="73"/>
    </row>
    <row r="173" spans="2:11" x14ac:dyDescent="0.2">
      <c r="B173" s="74"/>
      <c r="K173" s="73"/>
    </row>
    <row r="174" spans="2:11" x14ac:dyDescent="0.2">
      <c r="B174" s="74"/>
      <c r="K174" s="73"/>
    </row>
    <row r="175" spans="2:11" x14ac:dyDescent="0.2">
      <c r="B175" s="74"/>
      <c r="K175" s="73"/>
    </row>
    <row r="176" spans="2:11" x14ac:dyDescent="0.2">
      <c r="B176" s="74"/>
      <c r="K176" s="73"/>
    </row>
    <row r="177" spans="2:11" x14ac:dyDescent="0.2">
      <c r="B177" s="74"/>
      <c r="K177" s="73"/>
    </row>
    <row r="178" spans="2:11" x14ac:dyDescent="0.2">
      <c r="B178" s="74"/>
      <c r="K178" s="73"/>
    </row>
    <row r="179" spans="2:11" x14ac:dyDescent="0.2">
      <c r="B179" s="74"/>
      <c r="K179" s="73"/>
    </row>
    <row r="180" spans="2:11" x14ac:dyDescent="0.2">
      <c r="B180" s="74"/>
      <c r="K180" s="73"/>
    </row>
    <row r="181" spans="2:11" x14ac:dyDescent="0.2">
      <c r="B181" s="74"/>
      <c r="K181" s="73"/>
    </row>
    <row r="182" spans="2:11" x14ac:dyDescent="0.2">
      <c r="B182" s="74"/>
      <c r="K182" s="73"/>
    </row>
    <row r="183" spans="2:11" x14ac:dyDescent="0.2">
      <c r="B183" s="74"/>
      <c r="K183" s="73"/>
    </row>
    <row r="184" spans="2:11" x14ac:dyDescent="0.2">
      <c r="B184" s="74"/>
      <c r="K184" s="73"/>
    </row>
    <row r="185" spans="2:11" x14ac:dyDescent="0.2">
      <c r="B185" s="74"/>
      <c r="K185" s="73"/>
    </row>
    <row r="186" spans="2:11" x14ac:dyDescent="0.2">
      <c r="B186" s="74"/>
      <c r="K186" s="73"/>
    </row>
    <row r="187" spans="2:11" x14ac:dyDescent="0.2">
      <c r="B187" s="74"/>
      <c r="K187" s="73"/>
    </row>
    <row r="188" spans="2:11" x14ac:dyDescent="0.2">
      <c r="B188" s="74"/>
      <c r="K188" s="73"/>
    </row>
    <row r="189" spans="2:11" x14ac:dyDescent="0.2">
      <c r="B189" s="74"/>
      <c r="K189" s="73"/>
    </row>
    <row r="190" spans="2:11" x14ac:dyDescent="0.2">
      <c r="B190" s="74"/>
      <c r="K190" s="73"/>
    </row>
    <row r="191" spans="2:11" x14ac:dyDescent="0.2">
      <c r="B191" s="74"/>
      <c r="K191" s="73"/>
    </row>
    <row r="192" spans="2:11" x14ac:dyDescent="0.2">
      <c r="B192" s="74"/>
      <c r="K192" s="73"/>
    </row>
    <row r="193" spans="2:11" x14ac:dyDescent="0.2">
      <c r="B193" s="74"/>
      <c r="K193" s="73"/>
    </row>
    <row r="194" spans="2:11" x14ac:dyDescent="0.2">
      <c r="B194" s="74"/>
      <c r="K194" s="73"/>
    </row>
    <row r="195" spans="2:11" x14ac:dyDescent="0.2">
      <c r="B195" s="74"/>
      <c r="K195" s="73"/>
    </row>
    <row r="196" spans="2:11" x14ac:dyDescent="0.2">
      <c r="B196" s="74"/>
      <c r="K196" s="73"/>
    </row>
    <row r="197" spans="2:11" x14ac:dyDescent="0.2">
      <c r="B197" s="74"/>
      <c r="K197" s="73"/>
    </row>
    <row r="198" spans="2:11" x14ac:dyDescent="0.2">
      <c r="B198" s="74"/>
      <c r="K198" s="73"/>
    </row>
    <row r="199" spans="2:11" x14ac:dyDescent="0.2">
      <c r="B199" s="74"/>
      <c r="K199" s="73"/>
    </row>
    <row r="200" spans="2:11" x14ac:dyDescent="0.2">
      <c r="B200" s="74"/>
      <c r="K200" s="73"/>
    </row>
    <row r="201" spans="2:11" x14ac:dyDescent="0.2">
      <c r="B201" s="74"/>
      <c r="K201" s="73"/>
    </row>
    <row r="202" spans="2:11" x14ac:dyDescent="0.2">
      <c r="B202" s="74"/>
      <c r="K202" s="73"/>
    </row>
    <row r="203" spans="2:11" x14ac:dyDescent="0.2">
      <c r="B203" s="74"/>
      <c r="K203" s="73"/>
    </row>
    <row r="204" spans="2:11" x14ac:dyDescent="0.2">
      <c r="B204" s="74"/>
      <c r="K204" s="73"/>
    </row>
    <row r="205" spans="2:11" x14ac:dyDescent="0.2">
      <c r="B205" s="74"/>
      <c r="K205" s="73"/>
    </row>
    <row r="206" spans="2:11" x14ac:dyDescent="0.2">
      <c r="B206" s="74"/>
      <c r="K206" s="73"/>
    </row>
    <row r="207" spans="2:11" x14ac:dyDescent="0.2">
      <c r="B207" s="74"/>
      <c r="K207" s="73"/>
    </row>
    <row r="208" spans="2:11" x14ac:dyDescent="0.2">
      <c r="B208" s="74"/>
      <c r="K208" s="73"/>
    </row>
    <row r="209" spans="2:11" x14ac:dyDescent="0.2">
      <c r="B209" s="74"/>
      <c r="K209" s="73"/>
    </row>
    <row r="210" spans="2:11" x14ac:dyDescent="0.2">
      <c r="B210" s="74"/>
      <c r="K210" s="73"/>
    </row>
    <row r="211" spans="2:11" x14ac:dyDescent="0.2">
      <c r="B211" s="74"/>
      <c r="K211" s="73"/>
    </row>
    <row r="212" spans="2:11" x14ac:dyDescent="0.2">
      <c r="B212" s="74"/>
      <c r="K212" s="73"/>
    </row>
    <row r="213" spans="2:11" x14ac:dyDescent="0.2">
      <c r="B213" s="74"/>
      <c r="K213" s="73"/>
    </row>
    <row r="214" spans="2:11" x14ac:dyDescent="0.2">
      <c r="B214" s="74"/>
      <c r="K214" s="73"/>
    </row>
    <row r="215" spans="2:11" x14ac:dyDescent="0.2">
      <c r="B215" s="74"/>
      <c r="K215" s="73"/>
    </row>
    <row r="216" spans="2:11" x14ac:dyDescent="0.2">
      <c r="B216" s="74"/>
      <c r="K216" s="73"/>
    </row>
    <row r="217" spans="2:11" x14ac:dyDescent="0.2">
      <c r="B217" s="74"/>
      <c r="K217" s="73"/>
    </row>
    <row r="218" spans="2:11" x14ac:dyDescent="0.2">
      <c r="B218" s="74"/>
      <c r="K218" s="73"/>
    </row>
    <row r="219" spans="2:11" x14ac:dyDescent="0.2">
      <c r="B219" s="74"/>
      <c r="K219" s="73"/>
    </row>
    <row r="220" spans="2:11" x14ac:dyDescent="0.2">
      <c r="B220" s="74"/>
      <c r="K220" s="73"/>
    </row>
    <row r="221" spans="2:11" x14ac:dyDescent="0.2">
      <c r="B221" s="74"/>
      <c r="K221" s="73"/>
    </row>
    <row r="222" spans="2:11" x14ac:dyDescent="0.2">
      <c r="B222" s="74"/>
      <c r="K222" s="73"/>
    </row>
    <row r="223" spans="2:11" x14ac:dyDescent="0.2">
      <c r="B223" s="74"/>
      <c r="K223" s="73"/>
    </row>
    <row r="224" spans="2:11" x14ac:dyDescent="0.2">
      <c r="B224" s="74"/>
      <c r="K224" s="73"/>
    </row>
    <row r="225" spans="2:11" x14ac:dyDescent="0.2">
      <c r="B225" s="74"/>
      <c r="K225" s="73"/>
    </row>
    <row r="226" spans="2:11" x14ac:dyDescent="0.2">
      <c r="B226" s="74"/>
      <c r="K226" s="73"/>
    </row>
    <row r="227" spans="2:11" x14ac:dyDescent="0.2">
      <c r="B227" s="74"/>
      <c r="K227" s="73"/>
    </row>
    <row r="228" spans="2:11" x14ac:dyDescent="0.2">
      <c r="B228" s="74"/>
      <c r="K228" s="73"/>
    </row>
    <row r="229" spans="2:11" x14ac:dyDescent="0.2">
      <c r="B229" s="74"/>
      <c r="K229" s="73"/>
    </row>
    <row r="230" spans="2:11" x14ac:dyDescent="0.2">
      <c r="B230" s="74"/>
      <c r="K230" s="73"/>
    </row>
    <row r="231" spans="2:11" x14ac:dyDescent="0.2">
      <c r="B231" s="74"/>
      <c r="K231" s="73"/>
    </row>
    <row r="232" spans="2:11" x14ac:dyDescent="0.2">
      <c r="B232" s="74"/>
      <c r="K232" s="73"/>
    </row>
    <row r="233" spans="2:11" x14ac:dyDescent="0.2">
      <c r="B233" s="74"/>
      <c r="K233" s="73"/>
    </row>
    <row r="234" spans="2:11" x14ac:dyDescent="0.2">
      <c r="B234" s="74"/>
      <c r="K234" s="73"/>
    </row>
    <row r="235" spans="2:11" x14ac:dyDescent="0.2">
      <c r="B235" s="74"/>
      <c r="K235" s="73"/>
    </row>
    <row r="236" spans="2:11" x14ac:dyDescent="0.2">
      <c r="B236" s="74"/>
      <c r="K236" s="73"/>
    </row>
    <row r="237" spans="2:11" x14ac:dyDescent="0.2">
      <c r="B237" s="74"/>
      <c r="K237" s="73"/>
    </row>
    <row r="238" spans="2:11" x14ac:dyDescent="0.2">
      <c r="B238" s="74"/>
      <c r="K238" s="73"/>
    </row>
    <row r="239" spans="2:11" x14ac:dyDescent="0.2">
      <c r="B239" s="74"/>
      <c r="K239" s="73"/>
    </row>
    <row r="240" spans="2:11" x14ac:dyDescent="0.2">
      <c r="B240" s="74"/>
      <c r="K240" s="73"/>
    </row>
    <row r="241" spans="2:11" x14ac:dyDescent="0.2">
      <c r="B241" s="74"/>
      <c r="K241" s="73"/>
    </row>
    <row r="242" spans="2:11" x14ac:dyDescent="0.2">
      <c r="B242" s="74"/>
      <c r="K242" s="73"/>
    </row>
    <row r="243" spans="2:11" x14ac:dyDescent="0.2">
      <c r="B243" s="74"/>
      <c r="K243" s="73"/>
    </row>
    <row r="244" spans="2:11" x14ac:dyDescent="0.2">
      <c r="B244" s="74"/>
      <c r="K244" s="73"/>
    </row>
    <row r="245" spans="2:11" x14ac:dyDescent="0.2">
      <c r="B245" s="74"/>
      <c r="K245" s="73"/>
    </row>
    <row r="246" spans="2:11" x14ac:dyDescent="0.2">
      <c r="B246" s="74"/>
      <c r="K246" s="73"/>
    </row>
    <row r="247" spans="2:11" x14ac:dyDescent="0.2">
      <c r="B247" s="74"/>
      <c r="K247" s="73"/>
    </row>
    <row r="248" spans="2:11" x14ac:dyDescent="0.2">
      <c r="B248" s="74"/>
      <c r="K248" s="73"/>
    </row>
    <row r="249" spans="2:11" x14ac:dyDescent="0.2">
      <c r="B249" s="74"/>
      <c r="K249" s="73"/>
    </row>
    <row r="250" spans="2:11" x14ac:dyDescent="0.2">
      <c r="B250" s="74"/>
      <c r="K250" s="73"/>
    </row>
    <row r="251" spans="2:11" x14ac:dyDescent="0.2">
      <c r="B251" s="74"/>
      <c r="K251" s="73"/>
    </row>
    <row r="252" spans="2:11" x14ac:dyDescent="0.2">
      <c r="B252" s="74"/>
      <c r="K252" s="73"/>
    </row>
    <row r="253" spans="2:11" x14ac:dyDescent="0.2">
      <c r="B253" s="74"/>
      <c r="K253" s="73"/>
    </row>
    <row r="254" spans="2:11" x14ac:dyDescent="0.2">
      <c r="B254" s="74"/>
      <c r="K254" s="73"/>
    </row>
    <row r="255" spans="2:11" x14ac:dyDescent="0.2">
      <c r="B255" s="74"/>
      <c r="K255" s="73"/>
    </row>
    <row r="256" spans="2:11" x14ac:dyDescent="0.2">
      <c r="B256" s="74"/>
      <c r="K256" s="73"/>
    </row>
    <row r="257" spans="2:11" x14ac:dyDescent="0.2">
      <c r="B257" s="74"/>
      <c r="K257" s="73"/>
    </row>
    <row r="258" spans="2:11" x14ac:dyDescent="0.2">
      <c r="B258" s="74"/>
      <c r="K258" s="73"/>
    </row>
    <row r="259" spans="2:11" x14ac:dyDescent="0.2">
      <c r="B259" s="74"/>
      <c r="K259" s="73"/>
    </row>
    <row r="260" spans="2:11" x14ac:dyDescent="0.2">
      <c r="B260" s="74"/>
      <c r="K260" s="73"/>
    </row>
    <row r="261" spans="2:11" x14ac:dyDescent="0.2">
      <c r="B261" s="74"/>
      <c r="K261" s="73"/>
    </row>
    <row r="262" spans="2:11" x14ac:dyDescent="0.2">
      <c r="B262" s="74"/>
      <c r="K262" s="73"/>
    </row>
    <row r="263" spans="2:11" x14ac:dyDescent="0.2">
      <c r="B263" s="74"/>
      <c r="K263" s="73"/>
    </row>
    <row r="264" spans="2:11" x14ac:dyDescent="0.2">
      <c r="B264" s="74"/>
      <c r="K264" s="73"/>
    </row>
    <row r="265" spans="2:11" x14ac:dyDescent="0.2">
      <c r="B265" s="74"/>
      <c r="K265" s="73"/>
    </row>
    <row r="266" spans="2:11" x14ac:dyDescent="0.2">
      <c r="B266" s="74"/>
      <c r="K266" s="73"/>
    </row>
    <row r="267" spans="2:11" x14ac:dyDescent="0.2">
      <c r="B267" s="74"/>
      <c r="K267" s="73"/>
    </row>
    <row r="268" spans="2:11" x14ac:dyDescent="0.2">
      <c r="B268" s="74"/>
      <c r="K268" s="73"/>
    </row>
    <row r="269" spans="2:11" x14ac:dyDescent="0.2">
      <c r="B269" s="74"/>
      <c r="K269" s="73"/>
    </row>
    <row r="270" spans="2:11" x14ac:dyDescent="0.2">
      <c r="B270" s="74"/>
      <c r="K270" s="73"/>
    </row>
    <row r="271" spans="2:11" x14ac:dyDescent="0.2">
      <c r="B271" s="74"/>
      <c r="K271" s="73"/>
    </row>
    <row r="272" spans="2:11" x14ac:dyDescent="0.2">
      <c r="B272" s="74"/>
      <c r="K272" s="73"/>
    </row>
    <row r="273" spans="2:11" x14ac:dyDescent="0.2">
      <c r="B273" s="74"/>
      <c r="K273" s="73"/>
    </row>
    <row r="274" spans="2:11" x14ac:dyDescent="0.2">
      <c r="B274" s="74"/>
      <c r="K274" s="73"/>
    </row>
    <row r="275" spans="2:11" x14ac:dyDescent="0.2">
      <c r="B275" s="74"/>
      <c r="K275" s="73"/>
    </row>
    <row r="276" spans="2:11" x14ac:dyDescent="0.2">
      <c r="B276" s="74"/>
      <c r="K276" s="73"/>
    </row>
    <row r="277" spans="2:11" x14ac:dyDescent="0.2">
      <c r="B277" s="74"/>
      <c r="K277" s="73"/>
    </row>
    <row r="278" spans="2:11" x14ac:dyDescent="0.2">
      <c r="B278" s="74"/>
      <c r="K278" s="73"/>
    </row>
    <row r="279" spans="2:11" x14ac:dyDescent="0.2">
      <c r="B279" s="74"/>
      <c r="K279" s="73"/>
    </row>
    <row r="280" spans="2:11" x14ac:dyDescent="0.2">
      <c r="B280" s="74"/>
      <c r="K280" s="73"/>
    </row>
    <row r="281" spans="2:11" x14ac:dyDescent="0.2">
      <c r="B281" s="74"/>
      <c r="K281" s="73"/>
    </row>
    <row r="282" spans="2:11" x14ac:dyDescent="0.2">
      <c r="B282" s="74"/>
      <c r="K282" s="73"/>
    </row>
    <row r="283" spans="2:11" x14ac:dyDescent="0.2">
      <c r="B283" s="74"/>
      <c r="K283" s="73"/>
    </row>
    <row r="284" spans="2:11" x14ac:dyDescent="0.2">
      <c r="B284" s="74"/>
      <c r="K284" s="73"/>
    </row>
    <row r="285" spans="2:11" x14ac:dyDescent="0.2">
      <c r="B285" s="74"/>
      <c r="K285" s="73"/>
    </row>
    <row r="286" spans="2:11" x14ac:dyDescent="0.2">
      <c r="B286" s="74"/>
      <c r="K286" s="73"/>
    </row>
    <row r="287" spans="2:11" x14ac:dyDescent="0.2">
      <c r="B287" s="74"/>
      <c r="K287" s="73"/>
    </row>
    <row r="288" spans="2:11" x14ac:dyDescent="0.2">
      <c r="B288" s="74"/>
      <c r="K288" s="73"/>
    </row>
    <row r="289" spans="2:11" x14ac:dyDescent="0.2">
      <c r="B289" s="74"/>
      <c r="K289" s="73"/>
    </row>
    <row r="290" spans="2:11" x14ac:dyDescent="0.2">
      <c r="B290" s="74"/>
      <c r="K290" s="73"/>
    </row>
    <row r="291" spans="2:11" x14ac:dyDescent="0.2">
      <c r="B291" s="74"/>
      <c r="K291" s="73"/>
    </row>
    <row r="292" spans="2:11" x14ac:dyDescent="0.2">
      <c r="B292" s="74"/>
      <c r="K292" s="73"/>
    </row>
    <row r="293" spans="2:11" x14ac:dyDescent="0.2">
      <c r="B293" s="74"/>
      <c r="K293" s="73"/>
    </row>
    <row r="294" spans="2:11" x14ac:dyDescent="0.2">
      <c r="B294" s="74"/>
      <c r="K294" s="73"/>
    </row>
    <row r="295" spans="2:11" x14ac:dyDescent="0.2">
      <c r="B295" s="74"/>
      <c r="K295" s="73"/>
    </row>
    <row r="296" spans="2:11" x14ac:dyDescent="0.2">
      <c r="B296" s="74"/>
      <c r="K296" s="73"/>
    </row>
    <row r="297" spans="2:11" x14ac:dyDescent="0.2">
      <c r="B297" s="74"/>
      <c r="K297" s="73"/>
    </row>
    <row r="298" spans="2:11" x14ac:dyDescent="0.2">
      <c r="B298" s="74"/>
      <c r="K298" s="73"/>
    </row>
    <row r="299" spans="2:11" x14ac:dyDescent="0.2">
      <c r="B299" s="74"/>
      <c r="K299" s="73"/>
    </row>
    <row r="300" spans="2:11" x14ac:dyDescent="0.2">
      <c r="B300" s="74"/>
      <c r="K300" s="73"/>
    </row>
    <row r="301" spans="2:11" x14ac:dyDescent="0.2">
      <c r="B301" s="74"/>
      <c r="K301" s="73"/>
    </row>
    <row r="302" spans="2:11" x14ac:dyDescent="0.2">
      <c r="B302" s="74"/>
      <c r="K302" s="73"/>
    </row>
    <row r="303" spans="2:11" x14ac:dyDescent="0.2">
      <c r="B303" s="74"/>
      <c r="K303" s="73"/>
    </row>
    <row r="304" spans="2:11" x14ac:dyDescent="0.2">
      <c r="B304" s="74"/>
      <c r="K304" s="73"/>
    </row>
    <row r="305" spans="2:11" x14ac:dyDescent="0.2">
      <c r="B305" s="74"/>
      <c r="K305" s="73"/>
    </row>
    <row r="306" spans="2:11" x14ac:dyDescent="0.2">
      <c r="B306" s="74"/>
      <c r="K306" s="73"/>
    </row>
    <row r="307" spans="2:11" x14ac:dyDescent="0.2">
      <c r="B307" s="74"/>
      <c r="K307" s="73"/>
    </row>
    <row r="308" spans="2:11" x14ac:dyDescent="0.2">
      <c r="B308" s="74"/>
      <c r="K308" s="73"/>
    </row>
    <row r="309" spans="2:11" x14ac:dyDescent="0.2">
      <c r="B309" s="74"/>
      <c r="K309" s="73"/>
    </row>
    <row r="310" spans="2:11" x14ac:dyDescent="0.2">
      <c r="B310" s="74"/>
      <c r="K310" s="73"/>
    </row>
    <row r="311" spans="2:11" x14ac:dyDescent="0.2">
      <c r="B311" s="74"/>
      <c r="K311" s="73"/>
    </row>
    <row r="312" spans="2:11" x14ac:dyDescent="0.2">
      <c r="B312" s="74"/>
      <c r="K312" s="73"/>
    </row>
    <row r="313" spans="2:11" x14ac:dyDescent="0.2">
      <c r="B313" s="74"/>
      <c r="K313" s="73"/>
    </row>
    <row r="314" spans="2:11" x14ac:dyDescent="0.2">
      <c r="B314" s="74"/>
      <c r="K314" s="73"/>
    </row>
    <row r="315" spans="2:11" x14ac:dyDescent="0.2">
      <c r="B315" s="74"/>
      <c r="K315" s="73"/>
    </row>
    <row r="316" spans="2:11" x14ac:dyDescent="0.2">
      <c r="B316" s="74"/>
      <c r="K316" s="73"/>
    </row>
    <row r="317" spans="2:11" x14ac:dyDescent="0.2">
      <c r="B317" s="74"/>
      <c r="K317" s="73"/>
    </row>
    <row r="318" spans="2:11" x14ac:dyDescent="0.2">
      <c r="B318" s="74"/>
      <c r="K318" s="73"/>
    </row>
    <row r="319" spans="2:11" x14ac:dyDescent="0.2">
      <c r="B319" s="74"/>
      <c r="K319" s="73"/>
    </row>
    <row r="320" spans="2:11" x14ac:dyDescent="0.2">
      <c r="B320" s="74"/>
      <c r="K320" s="73"/>
    </row>
    <row r="321" spans="2:11" x14ac:dyDescent="0.2">
      <c r="B321" s="74"/>
      <c r="K321" s="73"/>
    </row>
    <row r="322" spans="2:11" x14ac:dyDescent="0.2">
      <c r="B322" s="74"/>
      <c r="K322" s="73"/>
    </row>
    <row r="323" spans="2:11" x14ac:dyDescent="0.2">
      <c r="B323" s="74"/>
      <c r="K323" s="73"/>
    </row>
    <row r="324" spans="2:11" x14ac:dyDescent="0.2">
      <c r="B324" s="74"/>
      <c r="K324" s="73"/>
    </row>
    <row r="325" spans="2:11" x14ac:dyDescent="0.2">
      <c r="B325" s="74"/>
      <c r="K325" s="73"/>
    </row>
    <row r="326" spans="2:11" x14ac:dyDescent="0.2">
      <c r="B326" s="74"/>
      <c r="K326" s="73"/>
    </row>
    <row r="327" spans="2:11" x14ac:dyDescent="0.2">
      <c r="B327" s="74"/>
      <c r="K327" s="73"/>
    </row>
    <row r="328" spans="2:11" x14ac:dyDescent="0.2">
      <c r="B328" s="74"/>
      <c r="K328" s="73"/>
    </row>
    <row r="329" spans="2:11" x14ac:dyDescent="0.2">
      <c r="B329" s="74"/>
      <c r="K329" s="73"/>
    </row>
    <row r="330" spans="2:11" x14ac:dyDescent="0.2">
      <c r="B330" s="74"/>
      <c r="K330" s="73"/>
    </row>
    <row r="331" spans="2:11" x14ac:dyDescent="0.2">
      <c r="B331" s="74"/>
      <c r="K331" s="73"/>
    </row>
    <row r="332" spans="2:11" x14ac:dyDescent="0.2">
      <c r="B332" s="74"/>
      <c r="K332" s="73"/>
    </row>
    <row r="333" spans="2:11" x14ac:dyDescent="0.2">
      <c r="B333" s="74"/>
      <c r="K333" s="73"/>
    </row>
    <row r="334" spans="2:11" x14ac:dyDescent="0.2">
      <c r="B334" s="74"/>
      <c r="K334" s="73"/>
    </row>
    <row r="335" spans="2:11" x14ac:dyDescent="0.2">
      <c r="B335" s="74"/>
      <c r="K335" s="73"/>
    </row>
    <row r="336" spans="2:11" x14ac:dyDescent="0.2">
      <c r="B336" s="74"/>
      <c r="K336" s="73"/>
    </row>
    <row r="337" spans="2:11" x14ac:dyDescent="0.2">
      <c r="B337" s="74"/>
      <c r="K337" s="73"/>
    </row>
    <row r="338" spans="2:11" x14ac:dyDescent="0.2">
      <c r="B338" s="74"/>
      <c r="K338" s="73"/>
    </row>
    <row r="339" spans="2:11" x14ac:dyDescent="0.2">
      <c r="B339" s="74"/>
      <c r="K339" s="73"/>
    </row>
    <row r="340" spans="2:11" x14ac:dyDescent="0.2">
      <c r="B340" s="74"/>
      <c r="K340" s="73"/>
    </row>
    <row r="341" spans="2:11" x14ac:dyDescent="0.2">
      <c r="B341" s="74"/>
      <c r="K341" s="73"/>
    </row>
    <row r="342" spans="2:11" x14ac:dyDescent="0.2">
      <c r="B342" s="74"/>
      <c r="K342" s="73"/>
    </row>
    <row r="343" spans="2:11" x14ac:dyDescent="0.2">
      <c r="B343" s="74"/>
      <c r="K343" s="73"/>
    </row>
    <row r="344" spans="2:11" x14ac:dyDescent="0.2">
      <c r="B344" s="74"/>
      <c r="K344" s="73"/>
    </row>
    <row r="345" spans="2:11" x14ac:dyDescent="0.2">
      <c r="B345" s="74"/>
      <c r="K345" s="73"/>
    </row>
    <row r="346" spans="2:11" x14ac:dyDescent="0.2">
      <c r="B346" s="74"/>
      <c r="K346" s="73"/>
    </row>
    <row r="347" spans="2:11" x14ac:dyDescent="0.2">
      <c r="B347" s="74"/>
      <c r="K347" s="73"/>
    </row>
    <row r="348" spans="2:11" x14ac:dyDescent="0.2">
      <c r="B348" s="74"/>
      <c r="K348" s="73"/>
    </row>
    <row r="349" spans="2:11" x14ac:dyDescent="0.2">
      <c r="B349" s="74"/>
      <c r="K349" s="73"/>
    </row>
    <row r="350" spans="2:11" x14ac:dyDescent="0.2">
      <c r="B350" s="74"/>
      <c r="K350" s="73"/>
    </row>
    <row r="351" spans="2:11" x14ac:dyDescent="0.2">
      <c r="B351" s="74"/>
      <c r="K351" s="73"/>
    </row>
    <row r="352" spans="2:11" x14ac:dyDescent="0.2">
      <c r="B352" s="74"/>
      <c r="K352" s="73"/>
    </row>
    <row r="353" spans="2:11" x14ac:dyDescent="0.2">
      <c r="B353" s="74"/>
      <c r="K353" s="73"/>
    </row>
    <row r="354" spans="2:11" x14ac:dyDescent="0.2">
      <c r="B354" s="74"/>
      <c r="K354" s="73"/>
    </row>
    <row r="355" spans="2:11" x14ac:dyDescent="0.2">
      <c r="B355" s="74"/>
      <c r="K355" s="73"/>
    </row>
    <row r="356" spans="2:11" x14ac:dyDescent="0.2">
      <c r="B356" s="74"/>
      <c r="K356" s="73"/>
    </row>
    <row r="357" spans="2:11" x14ac:dyDescent="0.2">
      <c r="B357" s="74"/>
      <c r="K357" s="73"/>
    </row>
    <row r="358" spans="2:11" x14ac:dyDescent="0.2">
      <c r="B358" s="74"/>
      <c r="K358" s="73"/>
    </row>
    <row r="359" spans="2:11" x14ac:dyDescent="0.2">
      <c r="B359" s="74"/>
      <c r="K359" s="73"/>
    </row>
    <row r="360" spans="2:11" x14ac:dyDescent="0.2">
      <c r="B360" s="74"/>
      <c r="K360" s="73"/>
    </row>
    <row r="361" spans="2:11" x14ac:dyDescent="0.2">
      <c r="B361" s="74"/>
      <c r="K361" s="73"/>
    </row>
    <row r="362" spans="2:11" x14ac:dyDescent="0.2">
      <c r="B362" s="74"/>
      <c r="K362" s="73"/>
    </row>
    <row r="363" spans="2:11" x14ac:dyDescent="0.2">
      <c r="B363" s="74"/>
      <c r="K363" s="73"/>
    </row>
    <row r="364" spans="2:11" x14ac:dyDescent="0.2">
      <c r="B364" s="74"/>
      <c r="K364" s="73"/>
    </row>
    <row r="365" spans="2:11" x14ac:dyDescent="0.2">
      <c r="B365" s="74"/>
      <c r="K365" s="73"/>
    </row>
    <row r="366" spans="2:11" x14ac:dyDescent="0.2">
      <c r="B366" s="74"/>
      <c r="K366" s="73"/>
    </row>
    <row r="367" spans="2:11" x14ac:dyDescent="0.2">
      <c r="B367" s="74"/>
      <c r="K367" s="73"/>
    </row>
    <row r="368" spans="2:11" x14ac:dyDescent="0.2">
      <c r="B368" s="74"/>
      <c r="K368" s="73"/>
    </row>
    <row r="369" spans="2:11" x14ac:dyDescent="0.2">
      <c r="B369" s="74"/>
      <c r="K369" s="73"/>
    </row>
    <row r="370" spans="2:11" x14ac:dyDescent="0.2">
      <c r="B370" s="74"/>
      <c r="K370" s="73"/>
    </row>
    <row r="371" spans="2:11" x14ac:dyDescent="0.2">
      <c r="B371" s="74"/>
      <c r="K371" s="73"/>
    </row>
    <row r="372" spans="2:11" x14ac:dyDescent="0.2">
      <c r="B372" s="74"/>
      <c r="K372" s="73"/>
    </row>
    <row r="373" spans="2:11" x14ac:dyDescent="0.2">
      <c r="B373" s="74"/>
      <c r="K373" s="73"/>
    </row>
    <row r="374" spans="2:11" x14ac:dyDescent="0.2">
      <c r="B374" s="74"/>
      <c r="K374" s="73"/>
    </row>
    <row r="375" spans="2:11" x14ac:dyDescent="0.2">
      <c r="B375" s="74"/>
      <c r="K375" s="73"/>
    </row>
    <row r="376" spans="2:11" x14ac:dyDescent="0.2">
      <c r="B376" s="74"/>
      <c r="K376" s="73"/>
    </row>
    <row r="377" spans="2:11" x14ac:dyDescent="0.2">
      <c r="B377" s="74"/>
      <c r="K377" s="73"/>
    </row>
    <row r="378" spans="2:11" x14ac:dyDescent="0.2">
      <c r="B378" s="74"/>
      <c r="K378" s="73"/>
    </row>
    <row r="379" spans="2:11" x14ac:dyDescent="0.2">
      <c r="B379" s="74"/>
      <c r="K379" s="73"/>
    </row>
    <row r="380" spans="2:11" x14ac:dyDescent="0.2">
      <c r="B380" s="74"/>
      <c r="K380" s="73"/>
    </row>
    <row r="381" spans="2:11" x14ac:dyDescent="0.2">
      <c r="B381" s="74"/>
      <c r="K381" s="73"/>
    </row>
    <row r="382" spans="2:11" x14ac:dyDescent="0.2">
      <c r="B382" s="74"/>
      <c r="K382" s="73"/>
    </row>
    <row r="383" spans="2:11" x14ac:dyDescent="0.2">
      <c r="B383" s="74"/>
      <c r="K383" s="73"/>
    </row>
    <row r="384" spans="2:11" x14ac:dyDescent="0.2">
      <c r="B384" s="74"/>
      <c r="K384" s="73"/>
    </row>
    <row r="385" spans="2:11" x14ac:dyDescent="0.2">
      <c r="B385" s="74"/>
      <c r="K385" s="73"/>
    </row>
    <row r="386" spans="2:11" x14ac:dyDescent="0.2">
      <c r="B386" s="74"/>
      <c r="K386" s="73"/>
    </row>
    <row r="387" spans="2:11" x14ac:dyDescent="0.2">
      <c r="B387" s="74"/>
      <c r="K387" s="73"/>
    </row>
    <row r="388" spans="2:11" x14ac:dyDescent="0.2">
      <c r="B388" s="74"/>
      <c r="K388" s="73"/>
    </row>
    <row r="389" spans="2:11" x14ac:dyDescent="0.2">
      <c r="B389" s="74"/>
      <c r="K389" s="73"/>
    </row>
    <row r="390" spans="2:11" x14ac:dyDescent="0.2">
      <c r="B390" s="74"/>
      <c r="K390" s="73"/>
    </row>
    <row r="391" spans="2:11" x14ac:dyDescent="0.2">
      <c r="B391" s="74"/>
      <c r="K391" s="73"/>
    </row>
    <row r="392" spans="2:11" x14ac:dyDescent="0.2">
      <c r="B392" s="74"/>
      <c r="K392" s="73"/>
    </row>
    <row r="393" spans="2:11" x14ac:dyDescent="0.2">
      <c r="B393" s="74"/>
      <c r="K393" s="73"/>
    </row>
    <row r="394" spans="2:11" x14ac:dyDescent="0.2">
      <c r="B394" s="74"/>
      <c r="K394" s="73"/>
    </row>
    <row r="395" spans="2:11" x14ac:dyDescent="0.2">
      <c r="B395" s="74"/>
      <c r="K395" s="73"/>
    </row>
    <row r="396" spans="2:11" x14ac:dyDescent="0.2">
      <c r="B396" s="74"/>
      <c r="K396" s="73"/>
    </row>
    <row r="397" spans="2:11" x14ac:dyDescent="0.2">
      <c r="B397" s="74"/>
      <c r="K397" s="73"/>
    </row>
    <row r="398" spans="2:11" x14ac:dyDescent="0.2">
      <c r="B398" s="74"/>
      <c r="K398" s="73"/>
    </row>
    <row r="399" spans="2:11" x14ac:dyDescent="0.2">
      <c r="B399" s="74"/>
      <c r="K399" s="73"/>
    </row>
    <row r="400" spans="2:11" x14ac:dyDescent="0.2">
      <c r="B400" s="74"/>
      <c r="K400" s="73"/>
    </row>
    <row r="401" spans="2:11" x14ac:dyDescent="0.2">
      <c r="B401" s="74"/>
      <c r="K401" s="73"/>
    </row>
    <row r="402" spans="2:11" x14ac:dyDescent="0.2">
      <c r="B402" s="74"/>
      <c r="K402" s="73"/>
    </row>
    <row r="403" spans="2:11" x14ac:dyDescent="0.2">
      <c r="B403" s="74"/>
      <c r="K403" s="73"/>
    </row>
    <row r="404" spans="2:11" x14ac:dyDescent="0.2">
      <c r="B404" s="74"/>
      <c r="K404" s="73"/>
    </row>
    <row r="405" spans="2:11" x14ac:dyDescent="0.2">
      <c r="B405" s="74"/>
      <c r="K405" s="73"/>
    </row>
    <row r="406" spans="2:11" x14ac:dyDescent="0.2">
      <c r="B406" s="74"/>
      <c r="K406" s="73"/>
    </row>
    <row r="407" spans="2:11" x14ac:dyDescent="0.2">
      <c r="B407" s="74"/>
      <c r="K407" s="73"/>
    </row>
    <row r="408" spans="2:11" x14ac:dyDescent="0.2">
      <c r="B408" s="74"/>
      <c r="K408" s="73"/>
    </row>
    <row r="409" spans="2:11" x14ac:dyDescent="0.2">
      <c r="B409" s="74"/>
      <c r="K409" s="73"/>
    </row>
    <row r="410" spans="2:11" x14ac:dyDescent="0.2">
      <c r="B410" s="74"/>
      <c r="K410" s="73"/>
    </row>
    <row r="411" spans="2:11" x14ac:dyDescent="0.2">
      <c r="B411" s="74"/>
      <c r="K411" s="73"/>
    </row>
    <row r="412" spans="2:11" x14ac:dyDescent="0.2">
      <c r="B412" s="74"/>
      <c r="K412" s="73"/>
    </row>
    <row r="413" spans="2:11" x14ac:dyDescent="0.2">
      <c r="B413" s="74"/>
      <c r="K413" s="73"/>
    </row>
    <row r="414" spans="2:11" x14ac:dyDescent="0.2">
      <c r="B414" s="74"/>
      <c r="K414" s="73"/>
    </row>
    <row r="415" spans="2:11" x14ac:dyDescent="0.2">
      <c r="B415" s="74"/>
      <c r="K415" s="73"/>
    </row>
    <row r="416" spans="2:11" x14ac:dyDescent="0.2">
      <c r="B416" s="74"/>
      <c r="K416" s="73"/>
    </row>
    <row r="417" spans="2:11" x14ac:dyDescent="0.2">
      <c r="B417" s="74"/>
      <c r="K417" s="73"/>
    </row>
    <row r="418" spans="2:11" x14ac:dyDescent="0.2">
      <c r="B418" s="74"/>
      <c r="K418" s="73"/>
    </row>
    <row r="419" spans="2:11" x14ac:dyDescent="0.2">
      <c r="B419" s="74"/>
      <c r="K419" s="73"/>
    </row>
    <row r="420" spans="2:11" x14ac:dyDescent="0.2">
      <c r="B420" s="74"/>
      <c r="K420" s="73"/>
    </row>
    <row r="421" spans="2:11" x14ac:dyDescent="0.2">
      <c r="B421" s="74"/>
      <c r="K421" s="73"/>
    </row>
    <row r="422" spans="2:11" x14ac:dyDescent="0.2">
      <c r="B422" s="74"/>
      <c r="K422" s="73"/>
    </row>
    <row r="423" spans="2:11" x14ac:dyDescent="0.2">
      <c r="B423" s="74"/>
      <c r="K423" s="73"/>
    </row>
    <row r="424" spans="2:11" x14ac:dyDescent="0.2">
      <c r="B424" s="74"/>
      <c r="K424" s="73"/>
    </row>
    <row r="425" spans="2:11" x14ac:dyDescent="0.2">
      <c r="B425" s="74"/>
      <c r="K425" s="73"/>
    </row>
    <row r="426" spans="2:11" x14ac:dyDescent="0.2">
      <c r="B426" s="74"/>
      <c r="K426" s="73"/>
    </row>
    <row r="427" spans="2:11" x14ac:dyDescent="0.2">
      <c r="B427" s="74"/>
      <c r="K427" s="73"/>
    </row>
    <row r="428" spans="2:11" x14ac:dyDescent="0.2">
      <c r="B428" s="74"/>
      <c r="K428" s="73"/>
    </row>
    <row r="429" spans="2:11" x14ac:dyDescent="0.2">
      <c r="B429" s="74"/>
      <c r="K429" s="73"/>
    </row>
    <row r="430" spans="2:11" x14ac:dyDescent="0.2">
      <c r="B430" s="74"/>
      <c r="K430" s="73"/>
    </row>
    <row r="431" spans="2:11" x14ac:dyDescent="0.2">
      <c r="B431" s="74"/>
      <c r="K431" s="73"/>
    </row>
    <row r="432" spans="2:11" x14ac:dyDescent="0.2">
      <c r="B432" s="74"/>
      <c r="K432" s="73"/>
    </row>
    <row r="433" spans="2:11" x14ac:dyDescent="0.2">
      <c r="B433" s="74"/>
      <c r="K433" s="73"/>
    </row>
    <row r="434" spans="2:11" x14ac:dyDescent="0.2">
      <c r="B434" s="74"/>
      <c r="K434" s="73"/>
    </row>
    <row r="435" spans="2:11" x14ac:dyDescent="0.2">
      <c r="B435" s="74"/>
      <c r="K435" s="73"/>
    </row>
    <row r="436" spans="2:11" x14ac:dyDescent="0.2">
      <c r="B436" s="74"/>
      <c r="K436" s="73"/>
    </row>
    <row r="437" spans="2:11" x14ac:dyDescent="0.2">
      <c r="B437" s="74"/>
      <c r="K437" s="73"/>
    </row>
    <row r="438" spans="2:11" x14ac:dyDescent="0.2">
      <c r="B438" s="74"/>
      <c r="K438" s="73"/>
    </row>
    <row r="439" spans="2:11" x14ac:dyDescent="0.2">
      <c r="B439" s="74"/>
      <c r="K439" s="73"/>
    </row>
    <row r="440" spans="2:11" x14ac:dyDescent="0.2">
      <c r="B440" s="74"/>
      <c r="K440" s="73"/>
    </row>
    <row r="441" spans="2:11" x14ac:dyDescent="0.2">
      <c r="B441" s="74"/>
      <c r="K441" s="73"/>
    </row>
    <row r="442" spans="2:11" x14ac:dyDescent="0.2">
      <c r="B442" s="74"/>
      <c r="K442" s="73"/>
    </row>
    <row r="443" spans="2:11" x14ac:dyDescent="0.2">
      <c r="B443" s="74"/>
      <c r="K443" s="73"/>
    </row>
    <row r="444" spans="2:11" x14ac:dyDescent="0.2">
      <c r="B444" s="74"/>
      <c r="K444" s="73"/>
    </row>
    <row r="445" spans="2:11" x14ac:dyDescent="0.2">
      <c r="B445" s="74"/>
      <c r="K445" s="73"/>
    </row>
    <row r="446" spans="2:11" x14ac:dyDescent="0.2">
      <c r="B446" s="74"/>
      <c r="K446" s="73"/>
    </row>
    <row r="447" spans="2:11" x14ac:dyDescent="0.2">
      <c r="B447" s="74"/>
      <c r="K447" s="73"/>
    </row>
    <row r="448" spans="2:11" x14ac:dyDescent="0.2">
      <c r="B448" s="74"/>
      <c r="K448" s="73"/>
    </row>
    <row r="449" spans="2:11" x14ac:dyDescent="0.2">
      <c r="B449" s="74"/>
      <c r="K449" s="73"/>
    </row>
    <row r="450" spans="2:11" x14ac:dyDescent="0.2">
      <c r="B450" s="74"/>
      <c r="K450" s="73"/>
    </row>
    <row r="451" spans="2:11" x14ac:dyDescent="0.2">
      <c r="B451" s="74"/>
      <c r="K451" s="73"/>
    </row>
    <row r="452" spans="2:11" x14ac:dyDescent="0.2">
      <c r="B452" s="74"/>
      <c r="K452" s="73"/>
    </row>
    <row r="453" spans="2:11" x14ac:dyDescent="0.2">
      <c r="B453" s="74"/>
      <c r="K453" s="73"/>
    </row>
    <row r="454" spans="2:11" x14ac:dyDescent="0.2">
      <c r="B454" s="74"/>
      <c r="K454" s="73"/>
    </row>
    <row r="455" spans="2:11" x14ac:dyDescent="0.2">
      <c r="B455" s="74"/>
      <c r="K455" s="73"/>
    </row>
    <row r="456" spans="2:11" x14ac:dyDescent="0.2">
      <c r="B456" s="74"/>
      <c r="K456" s="73"/>
    </row>
    <row r="457" spans="2:11" x14ac:dyDescent="0.2">
      <c r="B457" s="74"/>
      <c r="K457" s="73"/>
    </row>
    <row r="458" spans="2:11" x14ac:dyDescent="0.2">
      <c r="B458" s="74"/>
      <c r="K458" s="73"/>
    </row>
    <row r="459" spans="2:11" x14ac:dyDescent="0.2">
      <c r="B459" s="74"/>
      <c r="K459" s="73"/>
    </row>
    <row r="460" spans="2:11" x14ac:dyDescent="0.2">
      <c r="B460" s="74"/>
      <c r="K460" s="73"/>
    </row>
    <row r="461" spans="2:11" x14ac:dyDescent="0.2">
      <c r="B461" s="74"/>
      <c r="K461" s="73"/>
    </row>
    <row r="462" spans="2:11" x14ac:dyDescent="0.2">
      <c r="B462" s="74"/>
      <c r="K462" s="73"/>
    </row>
    <row r="463" spans="2:11" x14ac:dyDescent="0.2">
      <c r="B463" s="74"/>
      <c r="K463" s="73"/>
    </row>
    <row r="464" spans="2:11" x14ac:dyDescent="0.2">
      <c r="B464" s="74"/>
      <c r="K464" s="73"/>
    </row>
    <row r="465" spans="2:11" x14ac:dyDescent="0.2">
      <c r="B465" s="74"/>
      <c r="K465" s="73"/>
    </row>
    <row r="466" spans="2:11" x14ac:dyDescent="0.2">
      <c r="B466" s="74"/>
      <c r="K466" s="73"/>
    </row>
    <row r="467" spans="2:11" x14ac:dyDescent="0.2">
      <c r="B467" s="74"/>
      <c r="K467" s="73"/>
    </row>
    <row r="468" spans="2:11" x14ac:dyDescent="0.2">
      <c r="B468" s="74"/>
      <c r="K468" s="73"/>
    </row>
    <row r="469" spans="2:11" x14ac:dyDescent="0.2">
      <c r="B469" s="74"/>
      <c r="K469" s="73"/>
    </row>
    <row r="470" spans="2:11" x14ac:dyDescent="0.2">
      <c r="B470" s="74"/>
      <c r="K470" s="73"/>
    </row>
    <row r="471" spans="2:11" x14ac:dyDescent="0.2">
      <c r="B471" s="74"/>
      <c r="K471" s="73"/>
    </row>
    <row r="472" spans="2:11" x14ac:dyDescent="0.2">
      <c r="B472" s="74"/>
      <c r="K472" s="73"/>
    </row>
    <row r="473" spans="2:11" x14ac:dyDescent="0.2">
      <c r="B473" s="74"/>
      <c r="K473" s="73"/>
    </row>
    <row r="474" spans="2:11" x14ac:dyDescent="0.2">
      <c r="B474" s="74"/>
      <c r="K474" s="73"/>
    </row>
    <row r="475" spans="2:11" x14ac:dyDescent="0.2">
      <c r="B475" s="74"/>
      <c r="K475" s="73"/>
    </row>
    <row r="476" spans="2:11" x14ac:dyDescent="0.2">
      <c r="B476" s="74"/>
      <c r="K476" s="73"/>
    </row>
    <row r="477" spans="2:11" x14ac:dyDescent="0.2">
      <c r="B477" s="74"/>
      <c r="K477" s="73"/>
    </row>
    <row r="478" spans="2:11" x14ac:dyDescent="0.2">
      <c r="B478" s="74"/>
      <c r="K478" s="73"/>
    </row>
    <row r="479" spans="2:11" x14ac:dyDescent="0.2">
      <c r="B479" s="74"/>
      <c r="K479" s="73"/>
    </row>
    <row r="480" spans="2:11" x14ac:dyDescent="0.2">
      <c r="B480" s="74"/>
      <c r="K480" s="73"/>
    </row>
    <row r="481" spans="2:11" x14ac:dyDescent="0.2">
      <c r="B481" s="74"/>
      <c r="K481" s="73"/>
    </row>
    <row r="482" spans="2:11" x14ac:dyDescent="0.2">
      <c r="B482" s="74"/>
      <c r="K482" s="73"/>
    </row>
    <row r="483" spans="2:11" x14ac:dyDescent="0.2">
      <c r="B483" s="74"/>
      <c r="K483" s="73"/>
    </row>
    <row r="484" spans="2:11" x14ac:dyDescent="0.2">
      <c r="B484" s="74"/>
      <c r="K484" s="73"/>
    </row>
    <row r="485" spans="2:11" x14ac:dyDescent="0.2">
      <c r="B485" s="74"/>
      <c r="K485" s="73"/>
    </row>
    <row r="486" spans="2:11" x14ac:dyDescent="0.2">
      <c r="B486" s="74"/>
      <c r="K486" s="73"/>
    </row>
    <row r="487" spans="2:11" x14ac:dyDescent="0.2">
      <c r="B487" s="74"/>
      <c r="K487" s="73"/>
    </row>
    <row r="488" spans="2:11" x14ac:dyDescent="0.2">
      <c r="B488" s="74"/>
      <c r="K488" s="73"/>
    </row>
    <row r="489" spans="2:11" x14ac:dyDescent="0.2">
      <c r="B489" s="74"/>
      <c r="K489" s="73"/>
    </row>
    <row r="490" spans="2:11" x14ac:dyDescent="0.2">
      <c r="B490" s="74"/>
      <c r="K490" s="73"/>
    </row>
    <row r="491" spans="2:11" x14ac:dyDescent="0.2">
      <c r="B491" s="74"/>
      <c r="K491" s="73"/>
    </row>
    <row r="492" spans="2:11" x14ac:dyDescent="0.2">
      <c r="B492" s="74"/>
      <c r="K492" s="73"/>
    </row>
    <row r="493" spans="2:11" x14ac:dyDescent="0.2">
      <c r="B493" s="74"/>
      <c r="K493" s="73"/>
    </row>
    <row r="494" spans="2:11" x14ac:dyDescent="0.2">
      <c r="B494" s="74"/>
      <c r="K494" s="73"/>
    </row>
    <row r="495" spans="2:11" x14ac:dyDescent="0.2">
      <c r="B495" s="74"/>
      <c r="K495" s="73"/>
    </row>
    <row r="496" spans="2:11" x14ac:dyDescent="0.2">
      <c r="B496" s="74"/>
      <c r="K496" s="73"/>
    </row>
    <row r="497" spans="2:11" x14ac:dyDescent="0.2">
      <c r="B497" s="74"/>
      <c r="K497" s="73"/>
    </row>
    <row r="498" spans="2:11" x14ac:dyDescent="0.2">
      <c r="B498" s="74"/>
      <c r="K498" s="73"/>
    </row>
    <row r="499" spans="2:11" x14ac:dyDescent="0.2">
      <c r="B499" s="74"/>
      <c r="K499" s="73"/>
    </row>
    <row r="500" spans="2:11" x14ac:dyDescent="0.2">
      <c r="B500" s="74"/>
      <c r="K500" s="73"/>
    </row>
    <row r="501" spans="2:11" x14ac:dyDescent="0.2">
      <c r="B501" s="74"/>
      <c r="K501" s="73"/>
    </row>
    <row r="502" spans="2:11" x14ac:dyDescent="0.2">
      <c r="B502" s="74"/>
      <c r="K502" s="73"/>
    </row>
    <row r="503" spans="2:11" x14ac:dyDescent="0.2">
      <c r="B503" s="74"/>
      <c r="K503" s="73"/>
    </row>
    <row r="504" spans="2:11" x14ac:dyDescent="0.2">
      <c r="B504" s="74"/>
      <c r="K504" s="73"/>
    </row>
    <row r="505" spans="2:11" x14ac:dyDescent="0.2">
      <c r="B505" s="74"/>
      <c r="K505" s="73"/>
    </row>
    <row r="506" spans="2:11" x14ac:dyDescent="0.2">
      <c r="B506" s="74"/>
      <c r="K506" s="73"/>
    </row>
    <row r="507" spans="2:11" x14ac:dyDescent="0.2">
      <c r="B507" s="74"/>
      <c r="K507" s="73"/>
    </row>
    <row r="508" spans="2:11" x14ac:dyDescent="0.2">
      <c r="B508" s="74"/>
      <c r="K508" s="73"/>
    </row>
    <row r="509" spans="2:11" x14ac:dyDescent="0.2">
      <c r="B509" s="74"/>
      <c r="K509" s="73"/>
    </row>
    <row r="510" spans="2:11" x14ac:dyDescent="0.2">
      <c r="B510" s="74"/>
      <c r="K510" s="73"/>
    </row>
    <row r="511" spans="2:11" x14ac:dyDescent="0.2">
      <c r="B511" s="74"/>
      <c r="K511" s="73"/>
    </row>
    <row r="512" spans="2:11" x14ac:dyDescent="0.2">
      <c r="B512" s="74"/>
      <c r="K512" s="73"/>
    </row>
    <row r="513" spans="2:11" x14ac:dyDescent="0.2">
      <c r="B513" s="74"/>
      <c r="K513" s="73"/>
    </row>
    <row r="514" spans="2:11" x14ac:dyDescent="0.2">
      <c r="B514" s="74"/>
      <c r="K514" s="73"/>
    </row>
    <row r="515" spans="2:11" x14ac:dyDescent="0.2">
      <c r="B515" s="74"/>
      <c r="K515" s="73"/>
    </row>
    <row r="516" spans="2:11" x14ac:dyDescent="0.2">
      <c r="B516" s="74"/>
      <c r="K516" s="73"/>
    </row>
    <row r="517" spans="2:11" x14ac:dyDescent="0.2">
      <c r="B517" s="74"/>
      <c r="K517" s="73"/>
    </row>
    <row r="518" spans="2:11" x14ac:dyDescent="0.2">
      <c r="B518" s="74"/>
      <c r="K518" s="73"/>
    </row>
    <row r="519" spans="2:11" x14ac:dyDescent="0.2">
      <c r="B519" s="74"/>
      <c r="K519" s="73"/>
    </row>
    <row r="520" spans="2:11" x14ac:dyDescent="0.2">
      <c r="B520" s="74"/>
      <c r="K520" s="73"/>
    </row>
    <row r="521" spans="2:11" x14ac:dyDescent="0.2">
      <c r="B521" s="74"/>
      <c r="K521" s="73"/>
    </row>
    <row r="522" spans="2:11" x14ac:dyDescent="0.2">
      <c r="B522" s="74"/>
      <c r="K522" s="73"/>
    </row>
    <row r="523" spans="2:11" x14ac:dyDescent="0.2">
      <c r="B523" s="74"/>
      <c r="K523" s="73"/>
    </row>
    <row r="524" spans="2:11" x14ac:dyDescent="0.2">
      <c r="B524" s="74"/>
      <c r="K524" s="73"/>
    </row>
    <row r="525" spans="2:11" x14ac:dyDescent="0.2">
      <c r="B525" s="74"/>
      <c r="K525" s="73"/>
    </row>
    <row r="526" spans="2:11" x14ac:dyDescent="0.2">
      <c r="B526" s="74"/>
      <c r="K526" s="73"/>
    </row>
    <row r="527" spans="2:11" x14ac:dyDescent="0.2">
      <c r="B527" s="74"/>
      <c r="K527" s="73"/>
    </row>
    <row r="528" spans="2:11" x14ac:dyDescent="0.2">
      <c r="B528" s="74"/>
      <c r="K528" s="73"/>
    </row>
    <row r="529" spans="2:11" x14ac:dyDescent="0.2">
      <c r="B529" s="74"/>
      <c r="K529" s="73"/>
    </row>
    <row r="530" spans="2:11" x14ac:dyDescent="0.2">
      <c r="B530" s="74"/>
      <c r="K530" s="73"/>
    </row>
    <row r="531" spans="2:11" x14ac:dyDescent="0.2">
      <c r="B531" s="74"/>
      <c r="K531" s="73"/>
    </row>
    <row r="532" spans="2:11" x14ac:dyDescent="0.2">
      <c r="B532" s="74"/>
      <c r="K532" s="73"/>
    </row>
    <row r="533" spans="2:11" x14ac:dyDescent="0.2">
      <c r="B533" s="74"/>
      <c r="K533" s="73"/>
    </row>
    <row r="534" spans="2:11" x14ac:dyDescent="0.2">
      <c r="B534" s="74"/>
      <c r="K534" s="73"/>
    </row>
    <row r="535" spans="2:11" x14ac:dyDescent="0.2">
      <c r="B535" s="74"/>
      <c r="K535" s="73"/>
    </row>
    <row r="536" spans="2:11" x14ac:dyDescent="0.2">
      <c r="B536" s="74"/>
      <c r="K536" s="73"/>
    </row>
    <row r="537" spans="2:11" x14ac:dyDescent="0.2">
      <c r="B537" s="74"/>
      <c r="K537" s="73"/>
    </row>
    <row r="538" spans="2:11" x14ac:dyDescent="0.2">
      <c r="B538" s="74"/>
      <c r="K538" s="73"/>
    </row>
    <row r="539" spans="2:11" x14ac:dyDescent="0.2">
      <c r="B539" s="74"/>
      <c r="K539" s="73"/>
    </row>
    <row r="540" spans="2:11" x14ac:dyDescent="0.2">
      <c r="B540" s="74"/>
      <c r="K540" s="73"/>
    </row>
    <row r="541" spans="2:11" x14ac:dyDescent="0.2">
      <c r="B541" s="74"/>
      <c r="K541" s="73"/>
    </row>
    <row r="542" spans="2:11" x14ac:dyDescent="0.2">
      <c r="B542" s="74"/>
      <c r="K542" s="73"/>
    </row>
    <row r="543" spans="2:11" x14ac:dyDescent="0.2">
      <c r="B543" s="74"/>
      <c r="K543" s="73"/>
    </row>
    <row r="544" spans="2:11" x14ac:dyDescent="0.2">
      <c r="B544" s="74"/>
      <c r="K544" s="73"/>
    </row>
    <row r="545" spans="2:11" x14ac:dyDescent="0.2">
      <c r="B545" s="74"/>
      <c r="K545" s="73"/>
    </row>
    <row r="546" spans="2:11" x14ac:dyDescent="0.2">
      <c r="B546" s="74"/>
      <c r="K546" s="73"/>
    </row>
    <row r="547" spans="2:11" x14ac:dyDescent="0.2">
      <c r="B547" s="74"/>
      <c r="K547" s="73"/>
    </row>
    <row r="548" spans="2:11" x14ac:dyDescent="0.2">
      <c r="B548" s="74"/>
      <c r="K548" s="73"/>
    </row>
    <row r="549" spans="2:11" x14ac:dyDescent="0.2">
      <c r="B549" s="74"/>
      <c r="K549" s="73"/>
    </row>
    <row r="550" spans="2:11" x14ac:dyDescent="0.2">
      <c r="B550" s="74"/>
      <c r="K550" s="73"/>
    </row>
    <row r="551" spans="2:11" x14ac:dyDescent="0.2">
      <c r="B551" s="74"/>
      <c r="K551" s="73"/>
    </row>
    <row r="552" spans="2:11" x14ac:dyDescent="0.2">
      <c r="B552" s="74"/>
      <c r="K552" s="73"/>
    </row>
    <row r="553" spans="2:11" x14ac:dyDescent="0.2">
      <c r="B553" s="74"/>
      <c r="K553" s="73"/>
    </row>
    <row r="554" spans="2:11" x14ac:dyDescent="0.2">
      <c r="B554" s="74"/>
      <c r="K554" s="73"/>
    </row>
    <row r="555" spans="2:11" x14ac:dyDescent="0.2">
      <c r="B555" s="74"/>
      <c r="K555" s="73"/>
    </row>
    <row r="556" spans="2:11" x14ac:dyDescent="0.2">
      <c r="B556" s="74"/>
      <c r="K556" s="73"/>
    </row>
    <row r="557" spans="2:11" x14ac:dyDescent="0.2">
      <c r="B557" s="74"/>
      <c r="K557" s="73"/>
    </row>
    <row r="558" spans="2:11" x14ac:dyDescent="0.2">
      <c r="B558" s="74"/>
      <c r="K558" s="73"/>
    </row>
    <row r="559" spans="2:11" x14ac:dyDescent="0.2">
      <c r="B559" s="74"/>
      <c r="K559" s="73"/>
    </row>
    <row r="560" spans="2:11" x14ac:dyDescent="0.2">
      <c r="B560" s="74"/>
      <c r="K560" s="73"/>
    </row>
    <row r="561" spans="2:11" x14ac:dyDescent="0.2">
      <c r="B561" s="74"/>
      <c r="K561" s="73"/>
    </row>
    <row r="562" spans="2:11" x14ac:dyDescent="0.2">
      <c r="B562" s="74"/>
      <c r="K562" s="73"/>
    </row>
    <row r="563" spans="2:11" x14ac:dyDescent="0.2">
      <c r="B563" s="74"/>
      <c r="K563" s="73"/>
    </row>
    <row r="564" spans="2:11" x14ac:dyDescent="0.2">
      <c r="B564" s="74"/>
      <c r="K564" s="73"/>
    </row>
    <row r="565" spans="2:11" x14ac:dyDescent="0.2">
      <c r="B565" s="74"/>
      <c r="K565" s="73"/>
    </row>
    <row r="566" spans="2:11" x14ac:dyDescent="0.2">
      <c r="B566" s="74"/>
      <c r="K566" s="73"/>
    </row>
    <row r="567" spans="2:11" x14ac:dyDescent="0.2">
      <c r="B567" s="74"/>
      <c r="K567" s="73"/>
    </row>
    <row r="568" spans="2:11" x14ac:dyDescent="0.2">
      <c r="B568" s="74"/>
      <c r="K568" s="73"/>
    </row>
    <row r="569" spans="2:11" x14ac:dyDescent="0.2">
      <c r="B569" s="74"/>
      <c r="K569" s="73"/>
    </row>
    <row r="570" spans="2:11" x14ac:dyDescent="0.2">
      <c r="B570" s="74"/>
      <c r="K570" s="73"/>
    </row>
    <row r="571" spans="2:11" x14ac:dyDescent="0.2">
      <c r="B571" s="74"/>
      <c r="K571" s="73"/>
    </row>
    <row r="572" spans="2:11" x14ac:dyDescent="0.2">
      <c r="B572" s="74"/>
      <c r="K572" s="73"/>
    </row>
    <row r="573" spans="2:11" x14ac:dyDescent="0.2">
      <c r="B573" s="74"/>
      <c r="K573" s="73"/>
    </row>
    <row r="574" spans="2:11" x14ac:dyDescent="0.2">
      <c r="B574" s="74"/>
      <c r="K574" s="73"/>
    </row>
    <row r="575" spans="2:11" x14ac:dyDescent="0.2">
      <c r="B575" s="74"/>
      <c r="K575" s="73"/>
    </row>
    <row r="576" spans="2:11" x14ac:dyDescent="0.2">
      <c r="B576" s="74"/>
      <c r="K576" s="73"/>
    </row>
    <row r="577" spans="2:11" x14ac:dyDescent="0.2">
      <c r="B577" s="74"/>
      <c r="K577" s="73"/>
    </row>
    <row r="578" spans="2:11" x14ac:dyDescent="0.2">
      <c r="B578" s="74"/>
      <c r="K578" s="73"/>
    </row>
    <row r="579" spans="2:11" x14ac:dyDescent="0.2">
      <c r="B579" s="74"/>
      <c r="K579" s="73"/>
    </row>
    <row r="580" spans="2:11" x14ac:dyDescent="0.2">
      <c r="B580" s="74"/>
      <c r="K580" s="73"/>
    </row>
    <row r="581" spans="2:11" x14ac:dyDescent="0.2">
      <c r="B581" s="74"/>
      <c r="K581" s="73"/>
    </row>
    <row r="582" spans="2:11" x14ac:dyDescent="0.2">
      <c r="B582" s="74"/>
      <c r="K582" s="73"/>
    </row>
    <row r="583" spans="2:11" x14ac:dyDescent="0.2">
      <c r="B583" s="74"/>
      <c r="K583" s="73"/>
    </row>
    <row r="584" spans="2:11" x14ac:dyDescent="0.2">
      <c r="B584" s="74"/>
      <c r="K584" s="73"/>
    </row>
    <row r="585" spans="2:11" x14ac:dyDescent="0.2">
      <c r="B585" s="74"/>
      <c r="K585" s="73"/>
    </row>
    <row r="586" spans="2:11" x14ac:dyDescent="0.2">
      <c r="B586" s="74"/>
      <c r="K586" s="73"/>
    </row>
    <row r="587" spans="2:11" x14ac:dyDescent="0.2">
      <c r="B587" s="74"/>
      <c r="K587" s="73"/>
    </row>
    <row r="588" spans="2:11" x14ac:dyDescent="0.2">
      <c r="B588" s="74"/>
      <c r="K588" s="73"/>
    </row>
    <row r="589" spans="2:11" x14ac:dyDescent="0.2">
      <c r="B589" s="74"/>
      <c r="K589" s="73"/>
    </row>
    <row r="590" spans="2:11" x14ac:dyDescent="0.2">
      <c r="B590" s="74"/>
      <c r="K590" s="73"/>
    </row>
    <row r="591" spans="2:11" x14ac:dyDescent="0.2">
      <c r="B591" s="74"/>
      <c r="K591" s="73"/>
    </row>
    <row r="592" spans="2:11" x14ac:dyDescent="0.2">
      <c r="B592" s="74"/>
      <c r="K592" s="73"/>
    </row>
    <row r="593" spans="2:11" x14ac:dyDescent="0.2">
      <c r="B593" s="74"/>
      <c r="K593" s="73"/>
    </row>
    <row r="594" spans="2:11" x14ac:dyDescent="0.2">
      <c r="B594" s="74"/>
      <c r="K594" s="73"/>
    </row>
    <row r="595" spans="2:11" x14ac:dyDescent="0.2">
      <c r="B595" s="74"/>
      <c r="K595" s="73"/>
    </row>
    <row r="596" spans="2:11" x14ac:dyDescent="0.2">
      <c r="B596" s="74"/>
      <c r="K596" s="73"/>
    </row>
    <row r="597" spans="2:11" x14ac:dyDescent="0.2">
      <c r="B597" s="74"/>
      <c r="K597" s="73"/>
    </row>
    <row r="598" spans="2:11" x14ac:dyDescent="0.2">
      <c r="B598" s="74"/>
      <c r="K598" s="73"/>
    </row>
    <row r="599" spans="2:11" x14ac:dyDescent="0.2">
      <c r="B599" s="74"/>
      <c r="K599" s="73"/>
    </row>
    <row r="600" spans="2:11" x14ac:dyDescent="0.2">
      <c r="B600" s="74"/>
      <c r="K600" s="73"/>
    </row>
    <row r="601" spans="2:11" x14ac:dyDescent="0.2">
      <c r="B601" s="74"/>
      <c r="K601" s="73"/>
    </row>
    <row r="602" spans="2:11" x14ac:dyDescent="0.2">
      <c r="B602" s="74"/>
      <c r="K602" s="73"/>
    </row>
    <row r="603" spans="2:11" x14ac:dyDescent="0.2">
      <c r="B603" s="74"/>
      <c r="K603" s="73"/>
    </row>
    <row r="604" spans="2:11" x14ac:dyDescent="0.2">
      <c r="B604" s="74"/>
      <c r="K604" s="73"/>
    </row>
    <row r="605" spans="2:11" x14ac:dyDescent="0.2">
      <c r="B605" s="74"/>
      <c r="K605" s="73"/>
    </row>
    <row r="606" spans="2:11" x14ac:dyDescent="0.2">
      <c r="B606" s="74"/>
      <c r="K606" s="73"/>
    </row>
    <row r="607" spans="2:11" x14ac:dyDescent="0.2">
      <c r="B607" s="74"/>
      <c r="K607" s="73"/>
    </row>
    <row r="608" spans="2:11" x14ac:dyDescent="0.2">
      <c r="B608" s="74"/>
      <c r="K608" s="73"/>
    </row>
    <row r="609" spans="2:11" x14ac:dyDescent="0.2">
      <c r="B609" s="74"/>
      <c r="K609" s="73"/>
    </row>
    <row r="610" spans="2:11" x14ac:dyDescent="0.2">
      <c r="B610" s="74"/>
      <c r="K610" s="73"/>
    </row>
    <row r="611" spans="2:11" x14ac:dyDescent="0.2">
      <c r="B611" s="74"/>
      <c r="K611" s="73"/>
    </row>
    <row r="612" spans="2:11" x14ac:dyDescent="0.2">
      <c r="B612" s="74"/>
      <c r="K612" s="73"/>
    </row>
    <row r="613" spans="2:11" x14ac:dyDescent="0.2">
      <c r="B613" s="74"/>
      <c r="K613" s="73"/>
    </row>
    <row r="614" spans="2:11" x14ac:dyDescent="0.2">
      <c r="B614" s="74"/>
      <c r="K614" s="73"/>
    </row>
    <row r="615" spans="2:11" x14ac:dyDescent="0.2">
      <c r="B615" s="74"/>
      <c r="K615" s="73"/>
    </row>
    <row r="616" spans="2:11" x14ac:dyDescent="0.2">
      <c r="B616" s="74"/>
      <c r="K616" s="73"/>
    </row>
    <row r="617" spans="2:11" x14ac:dyDescent="0.2">
      <c r="B617" s="74"/>
      <c r="K617" s="73"/>
    </row>
    <row r="618" spans="2:11" x14ac:dyDescent="0.2">
      <c r="B618" s="74"/>
      <c r="K618" s="73"/>
    </row>
    <row r="619" spans="2:11" x14ac:dyDescent="0.2">
      <c r="B619" s="74"/>
      <c r="K619" s="73"/>
    </row>
    <row r="620" spans="2:11" x14ac:dyDescent="0.2">
      <c r="B620" s="74"/>
      <c r="K620" s="73"/>
    </row>
    <row r="621" spans="2:11" x14ac:dyDescent="0.2">
      <c r="B621" s="74"/>
      <c r="K621" s="73"/>
    </row>
    <row r="622" spans="2:11" x14ac:dyDescent="0.2">
      <c r="B622" s="74"/>
      <c r="K622" s="73"/>
    </row>
    <row r="623" spans="2:11" x14ac:dyDescent="0.2">
      <c r="B623" s="74"/>
      <c r="K623" s="73"/>
    </row>
    <row r="624" spans="2:11" x14ac:dyDescent="0.2">
      <c r="B624" s="74"/>
      <c r="K624" s="73"/>
    </row>
    <row r="625" spans="2:11" x14ac:dyDescent="0.2">
      <c r="B625" s="74"/>
      <c r="K625" s="73"/>
    </row>
    <row r="626" spans="2:11" x14ac:dyDescent="0.2">
      <c r="B626" s="74"/>
      <c r="K626" s="73"/>
    </row>
    <row r="627" spans="2:11" x14ac:dyDescent="0.2">
      <c r="B627" s="74"/>
      <c r="K627" s="73"/>
    </row>
    <row r="628" spans="2:11" x14ac:dyDescent="0.2">
      <c r="B628" s="74"/>
      <c r="K628" s="73"/>
    </row>
    <row r="629" spans="2:11" x14ac:dyDescent="0.2">
      <c r="B629" s="74"/>
      <c r="K629" s="73"/>
    </row>
    <row r="630" spans="2:11" x14ac:dyDescent="0.2">
      <c r="B630" s="74"/>
      <c r="K630" s="73"/>
    </row>
    <row r="631" spans="2:11" x14ac:dyDescent="0.2">
      <c r="B631" s="74"/>
      <c r="K631" s="73"/>
    </row>
    <row r="632" spans="2:11" x14ac:dyDescent="0.2">
      <c r="B632" s="74"/>
      <c r="K632" s="73"/>
    </row>
    <row r="633" spans="2:11" x14ac:dyDescent="0.2">
      <c r="B633" s="74"/>
      <c r="K633" s="73"/>
    </row>
    <row r="634" spans="2:11" x14ac:dyDescent="0.2">
      <c r="B634" s="74"/>
      <c r="K634" s="73"/>
    </row>
    <row r="635" spans="2:11" x14ac:dyDescent="0.2">
      <c r="B635" s="74"/>
      <c r="K635" s="73"/>
    </row>
    <row r="636" spans="2:11" x14ac:dyDescent="0.2">
      <c r="B636" s="74"/>
      <c r="K636" s="73"/>
    </row>
    <row r="637" spans="2:11" x14ac:dyDescent="0.2">
      <c r="B637" s="74"/>
      <c r="K637" s="73"/>
    </row>
    <row r="638" spans="2:11" x14ac:dyDescent="0.2">
      <c r="B638" s="74"/>
      <c r="K638" s="73"/>
    </row>
    <row r="639" spans="2:11" x14ac:dyDescent="0.2">
      <c r="B639" s="74"/>
      <c r="K639" s="73"/>
    </row>
    <row r="640" spans="2:11" x14ac:dyDescent="0.2">
      <c r="B640" s="74"/>
      <c r="K640" s="73"/>
    </row>
    <row r="641" spans="2:11" x14ac:dyDescent="0.2">
      <c r="B641" s="74"/>
      <c r="K641" s="73"/>
    </row>
    <row r="642" spans="2:11" x14ac:dyDescent="0.2">
      <c r="B642" s="74"/>
      <c r="K642" s="73"/>
    </row>
    <row r="643" spans="2:11" x14ac:dyDescent="0.2">
      <c r="B643" s="74"/>
      <c r="K643" s="73"/>
    </row>
    <row r="644" spans="2:11" x14ac:dyDescent="0.2">
      <c r="B644" s="74"/>
      <c r="K644" s="73"/>
    </row>
    <row r="645" spans="2:11" x14ac:dyDescent="0.2">
      <c r="B645" s="74"/>
      <c r="K645" s="73"/>
    </row>
    <row r="646" spans="2:11" x14ac:dyDescent="0.2">
      <c r="B646" s="74"/>
      <c r="K646" s="73"/>
    </row>
    <row r="647" spans="2:11" x14ac:dyDescent="0.2">
      <c r="B647" s="74"/>
      <c r="K647" s="73"/>
    </row>
    <row r="648" spans="2:11" x14ac:dyDescent="0.2">
      <c r="B648" s="74"/>
      <c r="K648" s="73"/>
    </row>
    <row r="649" spans="2:11" x14ac:dyDescent="0.2">
      <c r="B649" s="74"/>
      <c r="K649" s="73"/>
    </row>
    <row r="650" spans="2:11" x14ac:dyDescent="0.2">
      <c r="B650" s="74"/>
      <c r="K650" s="73"/>
    </row>
    <row r="651" spans="2:11" x14ac:dyDescent="0.2">
      <c r="B651" s="74"/>
      <c r="K651" s="73"/>
    </row>
    <row r="652" spans="2:11" x14ac:dyDescent="0.2">
      <c r="B652" s="74"/>
      <c r="K652" s="73"/>
    </row>
    <row r="653" spans="2:11" x14ac:dyDescent="0.2">
      <c r="B653" s="74"/>
      <c r="K653" s="73"/>
    </row>
    <row r="654" spans="2:11" x14ac:dyDescent="0.2">
      <c r="B654" s="74"/>
      <c r="K654" s="73"/>
    </row>
    <row r="655" spans="2:11" x14ac:dyDescent="0.2">
      <c r="B655" s="74"/>
      <c r="K655" s="73"/>
    </row>
    <row r="656" spans="2:11" x14ac:dyDescent="0.2">
      <c r="B656" s="74"/>
      <c r="K656" s="73"/>
    </row>
    <row r="657" spans="2:11" x14ac:dyDescent="0.2">
      <c r="B657" s="74"/>
      <c r="K657" s="73"/>
    </row>
    <row r="658" spans="2:11" x14ac:dyDescent="0.2">
      <c r="B658" s="74"/>
      <c r="K658" s="73"/>
    </row>
    <row r="659" spans="2:11" x14ac:dyDescent="0.2">
      <c r="B659" s="74"/>
      <c r="K659" s="73"/>
    </row>
    <row r="660" spans="2:11" x14ac:dyDescent="0.2">
      <c r="B660" s="74"/>
      <c r="K660" s="73"/>
    </row>
    <row r="661" spans="2:11" x14ac:dyDescent="0.2">
      <c r="B661" s="74"/>
      <c r="K661" s="73"/>
    </row>
    <row r="662" spans="2:11" x14ac:dyDescent="0.2">
      <c r="B662" s="74"/>
      <c r="K662" s="73"/>
    </row>
    <row r="663" spans="2:11" x14ac:dyDescent="0.2">
      <c r="B663" s="74"/>
      <c r="K663" s="73"/>
    </row>
    <row r="664" spans="2:11" x14ac:dyDescent="0.2">
      <c r="B664" s="74"/>
      <c r="K664" s="73"/>
    </row>
    <row r="665" spans="2:11" x14ac:dyDescent="0.2">
      <c r="B665" s="74"/>
      <c r="K665" s="73"/>
    </row>
    <row r="666" spans="2:11" x14ac:dyDescent="0.2">
      <c r="B666" s="74"/>
      <c r="K666" s="73"/>
    </row>
    <row r="667" spans="2:11" x14ac:dyDescent="0.2">
      <c r="B667" s="74"/>
      <c r="K667" s="73"/>
    </row>
    <row r="668" spans="2:11" x14ac:dyDescent="0.2">
      <c r="B668" s="74"/>
      <c r="K668" s="73"/>
    </row>
    <row r="669" spans="2:11" x14ac:dyDescent="0.2">
      <c r="B669" s="74"/>
      <c r="K669" s="73"/>
    </row>
    <row r="670" spans="2:11" x14ac:dyDescent="0.2">
      <c r="B670" s="74"/>
      <c r="K670" s="73"/>
    </row>
    <row r="671" spans="2:11" x14ac:dyDescent="0.2">
      <c r="B671" s="74"/>
      <c r="K671" s="73"/>
    </row>
    <row r="672" spans="2:11" x14ac:dyDescent="0.2">
      <c r="B672" s="74"/>
      <c r="K672" s="73"/>
    </row>
    <row r="673" spans="2:11" x14ac:dyDescent="0.2">
      <c r="B673" s="74"/>
      <c r="K673" s="73"/>
    </row>
    <row r="674" spans="2:11" x14ac:dyDescent="0.2">
      <c r="B674" s="74"/>
      <c r="K674" s="73"/>
    </row>
    <row r="675" spans="2:11" x14ac:dyDescent="0.2">
      <c r="B675" s="74"/>
      <c r="K675" s="73"/>
    </row>
    <row r="676" spans="2:11" x14ac:dyDescent="0.2">
      <c r="B676" s="74"/>
      <c r="K676" s="73"/>
    </row>
    <row r="677" spans="2:11" x14ac:dyDescent="0.2">
      <c r="B677" s="74"/>
      <c r="K677" s="73"/>
    </row>
    <row r="678" spans="2:11" x14ac:dyDescent="0.2">
      <c r="B678" s="74"/>
      <c r="K678" s="73"/>
    </row>
    <row r="679" spans="2:11" x14ac:dyDescent="0.2">
      <c r="B679" s="74"/>
      <c r="K679" s="73"/>
    </row>
    <row r="680" spans="2:11" x14ac:dyDescent="0.2">
      <c r="B680" s="74"/>
      <c r="K680" s="73"/>
    </row>
    <row r="681" spans="2:11" x14ac:dyDescent="0.2">
      <c r="B681" s="74"/>
      <c r="K681" s="73"/>
    </row>
    <row r="682" spans="2:11" x14ac:dyDescent="0.2">
      <c r="B682" s="74"/>
      <c r="K682" s="73"/>
    </row>
    <row r="683" spans="2:11" x14ac:dyDescent="0.2">
      <c r="B683" s="74"/>
      <c r="K683" s="73"/>
    </row>
    <row r="684" spans="2:11" x14ac:dyDescent="0.2">
      <c r="B684" s="74"/>
      <c r="K684" s="73"/>
    </row>
    <row r="685" spans="2:11" x14ac:dyDescent="0.2">
      <c r="B685" s="74"/>
      <c r="K685" s="73"/>
    </row>
    <row r="686" spans="2:11" x14ac:dyDescent="0.2">
      <c r="B686" s="74"/>
      <c r="K686" s="73"/>
    </row>
    <row r="687" spans="2:11" x14ac:dyDescent="0.2">
      <c r="B687" s="74"/>
      <c r="K687" s="73"/>
    </row>
    <row r="688" spans="2:11" x14ac:dyDescent="0.2">
      <c r="B688" s="74"/>
      <c r="K688" s="73"/>
    </row>
    <row r="689" spans="2:11" x14ac:dyDescent="0.2">
      <c r="B689" s="74"/>
      <c r="K689" s="73"/>
    </row>
    <row r="690" spans="2:11" x14ac:dyDescent="0.2">
      <c r="B690" s="74"/>
      <c r="K690" s="73"/>
    </row>
    <row r="691" spans="2:11" x14ac:dyDescent="0.2">
      <c r="B691" s="74"/>
      <c r="K691" s="73"/>
    </row>
    <row r="692" spans="2:11" x14ac:dyDescent="0.2">
      <c r="B692" s="74"/>
      <c r="K692" s="73"/>
    </row>
    <row r="693" spans="2:11" x14ac:dyDescent="0.2">
      <c r="B693" s="74"/>
      <c r="K693" s="73"/>
    </row>
    <row r="694" spans="2:11" x14ac:dyDescent="0.2">
      <c r="B694" s="74"/>
      <c r="K694" s="73"/>
    </row>
    <row r="695" spans="2:11" x14ac:dyDescent="0.2">
      <c r="B695" s="74"/>
      <c r="K695" s="73"/>
    </row>
    <row r="696" spans="2:11" x14ac:dyDescent="0.2">
      <c r="B696" s="74"/>
      <c r="K696" s="73"/>
    </row>
    <row r="697" spans="2:11" x14ac:dyDescent="0.2">
      <c r="B697" s="74"/>
      <c r="K697" s="73"/>
    </row>
    <row r="698" spans="2:11" x14ac:dyDescent="0.2">
      <c r="B698" s="74"/>
      <c r="K698" s="73"/>
    </row>
    <row r="699" spans="2:11" x14ac:dyDescent="0.2">
      <c r="B699" s="74"/>
      <c r="K699" s="73"/>
    </row>
    <row r="700" spans="2:11" x14ac:dyDescent="0.2">
      <c r="B700" s="74"/>
      <c r="K700" s="73"/>
    </row>
    <row r="701" spans="2:11" x14ac:dyDescent="0.2">
      <c r="B701" s="74"/>
      <c r="K701" s="73"/>
    </row>
    <row r="702" spans="2:11" x14ac:dyDescent="0.2">
      <c r="B702" s="74"/>
      <c r="K702" s="73"/>
    </row>
    <row r="703" spans="2:11" x14ac:dyDescent="0.2">
      <c r="B703" s="74"/>
      <c r="K703" s="73"/>
    </row>
    <row r="704" spans="2:11" x14ac:dyDescent="0.2">
      <c r="B704" s="74"/>
      <c r="K704" s="73"/>
    </row>
    <row r="705" spans="2:11" x14ac:dyDescent="0.2">
      <c r="B705" s="74"/>
      <c r="K705" s="73"/>
    </row>
    <row r="706" spans="2:11" x14ac:dyDescent="0.2">
      <c r="B706" s="74"/>
      <c r="K706" s="73"/>
    </row>
    <row r="707" spans="2:11" x14ac:dyDescent="0.2">
      <c r="B707" s="74"/>
      <c r="K707" s="73"/>
    </row>
    <row r="708" spans="2:11" x14ac:dyDescent="0.2">
      <c r="B708" s="74"/>
      <c r="K708" s="73"/>
    </row>
    <row r="709" spans="2:11" x14ac:dyDescent="0.2">
      <c r="B709" s="74"/>
      <c r="K709" s="73"/>
    </row>
    <row r="710" spans="2:11" x14ac:dyDescent="0.2">
      <c r="B710" s="74"/>
      <c r="K710" s="73"/>
    </row>
    <row r="711" spans="2:11" x14ac:dyDescent="0.2">
      <c r="B711" s="74"/>
      <c r="K711" s="73"/>
    </row>
    <row r="712" spans="2:11" x14ac:dyDescent="0.2">
      <c r="B712" s="74"/>
      <c r="K712" s="73"/>
    </row>
    <row r="713" spans="2:11" x14ac:dyDescent="0.2">
      <c r="B713" s="74"/>
      <c r="K713" s="73"/>
    </row>
    <row r="714" spans="2:11" x14ac:dyDescent="0.2">
      <c r="B714" s="74"/>
      <c r="K714" s="73"/>
    </row>
    <row r="715" spans="2:11" x14ac:dyDescent="0.2">
      <c r="B715" s="74"/>
      <c r="K715" s="73"/>
    </row>
    <row r="716" spans="2:11" x14ac:dyDescent="0.2">
      <c r="B716" s="74"/>
      <c r="K716" s="73"/>
    </row>
    <row r="717" spans="2:11" x14ac:dyDescent="0.2">
      <c r="B717" s="74"/>
      <c r="K717" s="73"/>
    </row>
    <row r="718" spans="2:11" x14ac:dyDescent="0.2">
      <c r="B718" s="74"/>
      <c r="K718" s="73"/>
    </row>
    <row r="719" spans="2:11" x14ac:dyDescent="0.2">
      <c r="B719" s="74"/>
      <c r="K719" s="73"/>
    </row>
    <row r="720" spans="2:11" x14ac:dyDescent="0.2">
      <c r="B720" s="74"/>
      <c r="K720" s="73"/>
    </row>
    <row r="721" spans="2:11" x14ac:dyDescent="0.2">
      <c r="B721" s="74"/>
      <c r="K721" s="73"/>
    </row>
    <row r="722" spans="2:11" x14ac:dyDescent="0.2">
      <c r="B722" s="74"/>
      <c r="K722" s="73"/>
    </row>
    <row r="723" spans="2:11" x14ac:dyDescent="0.2">
      <c r="B723" s="74"/>
      <c r="K723" s="73"/>
    </row>
    <row r="724" spans="2:11" x14ac:dyDescent="0.2">
      <c r="B724" s="74"/>
      <c r="K724" s="73"/>
    </row>
    <row r="725" spans="2:11" x14ac:dyDescent="0.2">
      <c r="B725" s="74"/>
      <c r="K725" s="73"/>
    </row>
    <row r="726" spans="2:11" x14ac:dyDescent="0.2">
      <c r="B726" s="74"/>
      <c r="K726" s="73"/>
    </row>
    <row r="727" spans="2:11" x14ac:dyDescent="0.2">
      <c r="B727" s="74"/>
      <c r="K727" s="73"/>
    </row>
    <row r="728" spans="2:11" x14ac:dyDescent="0.2">
      <c r="B728" s="74"/>
      <c r="K728" s="73"/>
    </row>
    <row r="729" spans="2:11" x14ac:dyDescent="0.2">
      <c r="B729" s="74"/>
      <c r="K729" s="73"/>
    </row>
    <row r="730" spans="2:11" x14ac:dyDescent="0.2">
      <c r="B730" s="74"/>
      <c r="K730" s="73"/>
    </row>
    <row r="731" spans="2:11" x14ac:dyDescent="0.2">
      <c r="B731" s="74"/>
      <c r="K731" s="73"/>
    </row>
    <row r="732" spans="2:11" x14ac:dyDescent="0.2">
      <c r="B732" s="74"/>
      <c r="K732" s="73"/>
    </row>
    <row r="733" spans="2:11" x14ac:dyDescent="0.2">
      <c r="B733" s="74"/>
      <c r="K733" s="73"/>
    </row>
    <row r="734" spans="2:11" x14ac:dyDescent="0.2">
      <c r="B734" s="74"/>
      <c r="K734" s="73"/>
    </row>
    <row r="735" spans="2:11" x14ac:dyDescent="0.2">
      <c r="B735" s="74"/>
      <c r="K735" s="73"/>
    </row>
    <row r="736" spans="2:11" x14ac:dyDescent="0.2">
      <c r="B736" s="74"/>
      <c r="K736" s="73"/>
    </row>
    <row r="737" spans="2:11" x14ac:dyDescent="0.2">
      <c r="B737" s="74"/>
      <c r="K737" s="73"/>
    </row>
    <row r="738" spans="2:11" x14ac:dyDescent="0.2">
      <c r="B738" s="74"/>
      <c r="K738" s="73"/>
    </row>
    <row r="739" spans="2:11" x14ac:dyDescent="0.2">
      <c r="B739" s="74"/>
      <c r="K739" s="73"/>
    </row>
    <row r="740" spans="2:11" x14ac:dyDescent="0.2">
      <c r="B740" s="74"/>
      <c r="K740" s="73"/>
    </row>
    <row r="741" spans="2:11" x14ac:dyDescent="0.2">
      <c r="B741" s="74"/>
      <c r="K741" s="73"/>
    </row>
    <row r="742" spans="2:11" x14ac:dyDescent="0.2">
      <c r="B742" s="74"/>
      <c r="K742" s="73"/>
    </row>
    <row r="743" spans="2:11" x14ac:dyDescent="0.2">
      <c r="B743" s="74"/>
      <c r="K743" s="73"/>
    </row>
    <row r="744" spans="2:11" x14ac:dyDescent="0.2">
      <c r="B744" s="74"/>
      <c r="K744" s="73"/>
    </row>
    <row r="745" spans="2:11" x14ac:dyDescent="0.2">
      <c r="B745" s="74"/>
      <c r="K745" s="73"/>
    </row>
    <row r="746" spans="2:11" x14ac:dyDescent="0.2">
      <c r="B746" s="74"/>
      <c r="K746" s="73"/>
    </row>
    <row r="747" spans="2:11" x14ac:dyDescent="0.2">
      <c r="B747" s="74"/>
      <c r="K747" s="73"/>
    </row>
    <row r="748" spans="2:11" x14ac:dyDescent="0.2">
      <c r="B748" s="74"/>
      <c r="K748" s="73"/>
    </row>
    <row r="749" spans="2:11" x14ac:dyDescent="0.2">
      <c r="B749" s="74"/>
      <c r="K749" s="73"/>
    </row>
    <row r="750" spans="2:11" x14ac:dyDescent="0.2">
      <c r="B750" s="74"/>
      <c r="K750" s="73"/>
    </row>
    <row r="751" spans="2:11" x14ac:dyDescent="0.2">
      <c r="B751" s="74"/>
      <c r="K751" s="73"/>
    </row>
    <row r="752" spans="2:11" x14ac:dyDescent="0.2">
      <c r="B752" s="74"/>
      <c r="K752" s="73"/>
    </row>
    <row r="753" spans="2:11" x14ac:dyDescent="0.2">
      <c r="B753" s="74"/>
      <c r="K753" s="73"/>
    </row>
    <row r="754" spans="2:11" x14ac:dyDescent="0.2">
      <c r="B754" s="74"/>
      <c r="K754" s="73"/>
    </row>
    <row r="755" spans="2:11" x14ac:dyDescent="0.2">
      <c r="B755" s="74"/>
      <c r="K755" s="73"/>
    </row>
    <row r="756" spans="2:11" x14ac:dyDescent="0.2">
      <c r="B756" s="74"/>
      <c r="K756" s="73"/>
    </row>
    <row r="757" spans="2:11" x14ac:dyDescent="0.2">
      <c r="B757" s="74"/>
      <c r="K757" s="73"/>
    </row>
    <row r="758" spans="2:11" x14ac:dyDescent="0.2">
      <c r="B758" s="74"/>
      <c r="K758" s="73"/>
    </row>
    <row r="759" spans="2:11" x14ac:dyDescent="0.2">
      <c r="B759" s="74"/>
      <c r="K759" s="73"/>
    </row>
    <row r="760" spans="2:11" x14ac:dyDescent="0.2">
      <c r="B760" s="74"/>
      <c r="K760" s="73"/>
    </row>
    <row r="761" spans="2:11" x14ac:dyDescent="0.2">
      <c r="B761" s="74"/>
      <c r="K761" s="73"/>
    </row>
    <row r="762" spans="2:11" x14ac:dyDescent="0.2">
      <c r="B762" s="74"/>
      <c r="K762" s="73"/>
    </row>
    <row r="763" spans="2:11" x14ac:dyDescent="0.2">
      <c r="B763" s="74"/>
      <c r="K763" s="73"/>
    </row>
    <row r="764" spans="2:11" x14ac:dyDescent="0.2">
      <c r="B764" s="74"/>
      <c r="K764" s="73"/>
    </row>
    <row r="765" spans="2:11" x14ac:dyDescent="0.2">
      <c r="B765" s="74"/>
      <c r="K765" s="73"/>
    </row>
    <row r="766" spans="2:11" x14ac:dyDescent="0.2">
      <c r="B766" s="74"/>
      <c r="K766" s="73"/>
    </row>
    <row r="767" spans="2:11" x14ac:dyDescent="0.2">
      <c r="B767" s="74"/>
      <c r="K767" s="73"/>
    </row>
    <row r="768" spans="2:11" x14ac:dyDescent="0.2">
      <c r="B768" s="74"/>
      <c r="K768" s="73"/>
    </row>
    <row r="769" spans="2:11" x14ac:dyDescent="0.2">
      <c r="B769" s="74"/>
      <c r="K769" s="73"/>
    </row>
    <row r="770" spans="2:11" x14ac:dyDescent="0.2">
      <c r="B770" s="74"/>
      <c r="K770" s="73"/>
    </row>
    <row r="771" spans="2:11" x14ac:dyDescent="0.2">
      <c r="B771" s="74"/>
      <c r="K771" s="73"/>
    </row>
    <row r="772" spans="2:11" x14ac:dyDescent="0.2">
      <c r="B772" s="74"/>
      <c r="K772" s="73"/>
    </row>
    <row r="773" spans="2:11" x14ac:dyDescent="0.2">
      <c r="B773" s="74"/>
      <c r="K773" s="73"/>
    </row>
    <row r="774" spans="2:11" x14ac:dyDescent="0.2">
      <c r="B774" s="74"/>
      <c r="K774" s="73"/>
    </row>
    <row r="775" spans="2:11" x14ac:dyDescent="0.2">
      <c r="B775" s="74"/>
      <c r="K775" s="73"/>
    </row>
    <row r="776" spans="2:11" x14ac:dyDescent="0.2">
      <c r="B776" s="74"/>
      <c r="K776" s="73"/>
    </row>
    <row r="777" spans="2:11" x14ac:dyDescent="0.2">
      <c r="B777" s="74"/>
      <c r="K777" s="73"/>
    </row>
    <row r="778" spans="2:11" x14ac:dyDescent="0.2">
      <c r="B778" s="74"/>
      <c r="K778" s="73"/>
    </row>
    <row r="779" spans="2:11" x14ac:dyDescent="0.2">
      <c r="B779" s="74"/>
      <c r="K779" s="73"/>
    </row>
    <row r="780" spans="2:11" x14ac:dyDescent="0.2">
      <c r="B780" s="74"/>
      <c r="K780" s="73"/>
    </row>
    <row r="781" spans="2:11" x14ac:dyDescent="0.2">
      <c r="B781" s="74"/>
      <c r="K781" s="73"/>
    </row>
    <row r="782" spans="2:11" x14ac:dyDescent="0.2">
      <c r="B782" s="74"/>
      <c r="K782" s="73"/>
    </row>
    <row r="783" spans="2:11" x14ac:dyDescent="0.2">
      <c r="B783" s="74"/>
      <c r="K783" s="73"/>
    </row>
    <row r="784" spans="2:11" x14ac:dyDescent="0.2">
      <c r="B784" s="74"/>
      <c r="K784" s="73"/>
    </row>
    <row r="785" spans="2:11" x14ac:dyDescent="0.2">
      <c r="B785" s="74"/>
      <c r="K785" s="73"/>
    </row>
    <row r="786" spans="2:11" x14ac:dyDescent="0.2">
      <c r="B786" s="74"/>
      <c r="K786" s="73"/>
    </row>
    <row r="787" spans="2:11" x14ac:dyDescent="0.2">
      <c r="B787" s="74"/>
      <c r="K787" s="73"/>
    </row>
    <row r="788" spans="2:11" x14ac:dyDescent="0.2">
      <c r="B788" s="74"/>
      <c r="K788" s="73"/>
    </row>
    <row r="789" spans="2:11" x14ac:dyDescent="0.2">
      <c r="B789" s="74"/>
      <c r="K789" s="73"/>
    </row>
    <row r="790" spans="2:11" x14ac:dyDescent="0.2">
      <c r="B790" s="74"/>
      <c r="K790" s="73"/>
    </row>
    <row r="791" spans="2:11" x14ac:dyDescent="0.2">
      <c r="B791" s="74"/>
      <c r="K791" s="73"/>
    </row>
    <row r="792" spans="2:11" x14ac:dyDescent="0.2">
      <c r="B792" s="74"/>
      <c r="K792" s="73"/>
    </row>
    <row r="793" spans="2:11" x14ac:dyDescent="0.2">
      <c r="B793" s="74"/>
      <c r="K793" s="73"/>
    </row>
    <row r="794" spans="2:11" x14ac:dyDescent="0.2">
      <c r="B794" s="74"/>
      <c r="K794" s="73"/>
    </row>
    <row r="795" spans="2:11" x14ac:dyDescent="0.2">
      <c r="B795" s="74"/>
      <c r="K795" s="73"/>
    </row>
    <row r="796" spans="2:11" x14ac:dyDescent="0.2">
      <c r="B796" s="74"/>
      <c r="K796" s="73"/>
    </row>
    <row r="797" spans="2:11" x14ac:dyDescent="0.2">
      <c r="B797" s="74"/>
      <c r="K797" s="73"/>
    </row>
    <row r="798" spans="2:11" x14ac:dyDescent="0.2">
      <c r="B798" s="74"/>
      <c r="K798" s="73"/>
    </row>
    <row r="799" spans="2:11" x14ac:dyDescent="0.2">
      <c r="B799" s="74"/>
      <c r="K799" s="73"/>
    </row>
    <row r="800" spans="2:11" x14ac:dyDescent="0.2">
      <c r="B800" s="74"/>
      <c r="K800" s="73"/>
    </row>
    <row r="801" spans="2:11" x14ac:dyDescent="0.2">
      <c r="B801" s="74"/>
      <c r="K801" s="73"/>
    </row>
    <row r="802" spans="2:11" x14ac:dyDescent="0.2">
      <c r="B802" s="74"/>
      <c r="K802" s="73"/>
    </row>
    <row r="803" spans="2:11" x14ac:dyDescent="0.2">
      <c r="B803" s="74"/>
      <c r="K803" s="73"/>
    </row>
    <row r="804" spans="2:11" x14ac:dyDescent="0.2">
      <c r="B804" s="74"/>
      <c r="K804" s="73"/>
    </row>
    <row r="805" spans="2:11" x14ac:dyDescent="0.2">
      <c r="B805" s="74"/>
      <c r="K805" s="73"/>
    </row>
    <row r="806" spans="2:11" x14ac:dyDescent="0.2">
      <c r="B806" s="74"/>
      <c r="K806" s="73"/>
    </row>
    <row r="807" spans="2:11" x14ac:dyDescent="0.2">
      <c r="B807" s="74"/>
      <c r="K807" s="73"/>
    </row>
    <row r="808" spans="2:11" x14ac:dyDescent="0.2">
      <c r="B808" s="74"/>
      <c r="K808" s="73"/>
    </row>
    <row r="809" spans="2:11" x14ac:dyDescent="0.2">
      <c r="B809" s="74"/>
      <c r="K809" s="73"/>
    </row>
    <row r="810" spans="2:11" x14ac:dyDescent="0.2">
      <c r="B810" s="74"/>
      <c r="K810" s="73"/>
    </row>
    <row r="811" spans="2:11" x14ac:dyDescent="0.2">
      <c r="B811" s="74"/>
      <c r="K811" s="73"/>
    </row>
    <row r="812" spans="2:11" x14ac:dyDescent="0.2">
      <c r="B812" s="74"/>
      <c r="K812" s="73"/>
    </row>
    <row r="813" spans="2:11" x14ac:dyDescent="0.2">
      <c r="B813" s="74"/>
      <c r="K813" s="73"/>
    </row>
    <row r="814" spans="2:11" x14ac:dyDescent="0.2">
      <c r="B814" s="74"/>
      <c r="K814" s="73"/>
    </row>
    <row r="815" spans="2:11" x14ac:dyDescent="0.2">
      <c r="B815" s="74"/>
      <c r="K815" s="73"/>
    </row>
    <row r="816" spans="2:11" x14ac:dyDescent="0.2">
      <c r="B816" s="74"/>
      <c r="K816" s="73"/>
    </row>
    <row r="817" spans="2:11" x14ac:dyDescent="0.2">
      <c r="B817" s="74"/>
      <c r="K817" s="73"/>
    </row>
    <row r="818" spans="2:11" x14ac:dyDescent="0.2">
      <c r="B818" s="74"/>
      <c r="K818" s="73"/>
    </row>
    <row r="819" spans="2:11" x14ac:dyDescent="0.2">
      <c r="B819" s="74"/>
      <c r="K819" s="73"/>
    </row>
    <row r="820" spans="2:11" x14ac:dyDescent="0.2">
      <c r="B820" s="74"/>
      <c r="K820" s="73"/>
    </row>
    <row r="821" spans="2:11" x14ac:dyDescent="0.2">
      <c r="B821" s="74"/>
      <c r="K821" s="73"/>
    </row>
    <row r="822" spans="2:11" x14ac:dyDescent="0.2">
      <c r="B822" s="74"/>
      <c r="K822" s="73"/>
    </row>
    <row r="823" spans="2:11" x14ac:dyDescent="0.2">
      <c r="B823" s="74"/>
      <c r="K823" s="73"/>
    </row>
    <row r="824" spans="2:11" x14ac:dyDescent="0.2">
      <c r="B824" s="74"/>
      <c r="K824" s="73"/>
    </row>
    <row r="825" spans="2:11" x14ac:dyDescent="0.2">
      <c r="B825" s="74"/>
      <c r="K825" s="73"/>
    </row>
    <row r="826" spans="2:11" x14ac:dyDescent="0.2">
      <c r="B826" s="74"/>
      <c r="K826" s="73"/>
    </row>
    <row r="827" spans="2:11" x14ac:dyDescent="0.2">
      <c r="B827" s="74"/>
      <c r="K827" s="73"/>
    </row>
    <row r="828" spans="2:11" x14ac:dyDescent="0.2">
      <c r="B828" s="74"/>
      <c r="K828" s="73"/>
    </row>
    <row r="829" spans="2:11" x14ac:dyDescent="0.2">
      <c r="B829" s="74"/>
      <c r="K829" s="73"/>
    </row>
    <row r="830" spans="2:11" x14ac:dyDescent="0.2">
      <c r="B830" s="74"/>
      <c r="K830" s="73"/>
    </row>
    <row r="831" spans="2:11" x14ac:dyDescent="0.2">
      <c r="B831" s="74"/>
      <c r="K831" s="73"/>
    </row>
    <row r="832" spans="2:11" x14ac:dyDescent="0.2">
      <c r="B832" s="74"/>
      <c r="K832" s="73"/>
    </row>
    <row r="833" spans="2:11" x14ac:dyDescent="0.2">
      <c r="B833" s="74"/>
      <c r="K833" s="73"/>
    </row>
    <row r="834" spans="2:11" x14ac:dyDescent="0.2">
      <c r="B834" s="74"/>
      <c r="K834" s="73"/>
    </row>
    <row r="835" spans="2:11" x14ac:dyDescent="0.2">
      <c r="B835" s="74"/>
      <c r="K835" s="73"/>
    </row>
    <row r="836" spans="2:11" x14ac:dyDescent="0.2">
      <c r="B836" s="74"/>
      <c r="K836" s="73"/>
    </row>
    <row r="837" spans="2:11" x14ac:dyDescent="0.2">
      <c r="B837" s="74"/>
      <c r="K837" s="73"/>
    </row>
    <row r="838" spans="2:11" x14ac:dyDescent="0.2">
      <c r="B838" s="74"/>
      <c r="K838" s="73"/>
    </row>
    <row r="839" spans="2:11" x14ac:dyDescent="0.2">
      <c r="B839" s="74"/>
      <c r="K839" s="73"/>
    </row>
    <row r="840" spans="2:11" x14ac:dyDescent="0.2">
      <c r="B840" s="74"/>
      <c r="K840" s="73"/>
    </row>
    <row r="841" spans="2:11" x14ac:dyDescent="0.2">
      <c r="B841" s="74"/>
      <c r="K841" s="73"/>
    </row>
    <row r="842" spans="2:11" x14ac:dyDescent="0.2">
      <c r="B842" s="74"/>
      <c r="K842" s="73"/>
    </row>
    <row r="843" spans="2:11" x14ac:dyDescent="0.2">
      <c r="B843" s="74"/>
      <c r="K843" s="73"/>
    </row>
    <row r="844" spans="2:11" x14ac:dyDescent="0.2">
      <c r="B844" s="74"/>
      <c r="K844" s="73"/>
    </row>
    <row r="845" spans="2:11" x14ac:dyDescent="0.2">
      <c r="B845" s="74"/>
      <c r="K845" s="73"/>
    </row>
    <row r="846" spans="2:11" x14ac:dyDescent="0.2">
      <c r="B846" s="74"/>
      <c r="K846" s="73"/>
    </row>
    <row r="847" spans="2:11" x14ac:dyDescent="0.2">
      <c r="B847" s="74"/>
      <c r="K847" s="73"/>
    </row>
    <row r="848" spans="2:11" x14ac:dyDescent="0.2">
      <c r="B848" s="74"/>
      <c r="K848" s="73"/>
    </row>
    <row r="849" spans="2:11" x14ac:dyDescent="0.2">
      <c r="B849" s="74"/>
      <c r="K849" s="73"/>
    </row>
    <row r="850" spans="2:11" x14ac:dyDescent="0.2">
      <c r="B850" s="74"/>
      <c r="K850" s="73"/>
    </row>
    <row r="851" spans="2:11" x14ac:dyDescent="0.2">
      <c r="B851" s="74"/>
      <c r="K851" s="73"/>
    </row>
    <row r="852" spans="2:11" x14ac:dyDescent="0.2">
      <c r="B852" s="74"/>
      <c r="K852" s="73"/>
    </row>
    <row r="853" spans="2:11" x14ac:dyDescent="0.2">
      <c r="B853" s="74"/>
      <c r="K853" s="73"/>
    </row>
    <row r="854" spans="2:11" x14ac:dyDescent="0.2">
      <c r="B854" s="74"/>
      <c r="K854" s="73"/>
    </row>
    <row r="855" spans="2:11" x14ac:dyDescent="0.2">
      <c r="B855" s="74"/>
      <c r="K855" s="73"/>
    </row>
    <row r="856" spans="2:11" x14ac:dyDescent="0.2">
      <c r="B856" s="74"/>
      <c r="K856" s="73"/>
    </row>
    <row r="857" spans="2:11" x14ac:dyDescent="0.2">
      <c r="B857" s="74"/>
      <c r="K857" s="73"/>
    </row>
    <row r="858" spans="2:11" x14ac:dyDescent="0.2">
      <c r="B858" s="74"/>
      <c r="K858" s="73"/>
    </row>
    <row r="859" spans="2:11" x14ac:dyDescent="0.2">
      <c r="B859" s="74"/>
      <c r="K859" s="73"/>
    </row>
    <row r="860" spans="2:11" x14ac:dyDescent="0.2">
      <c r="B860" s="74"/>
      <c r="K860" s="73"/>
    </row>
    <row r="861" spans="2:11" x14ac:dyDescent="0.2">
      <c r="B861" s="74"/>
      <c r="K861" s="73"/>
    </row>
    <row r="862" spans="2:11" x14ac:dyDescent="0.2">
      <c r="B862" s="74"/>
      <c r="K862" s="73"/>
    </row>
    <row r="863" spans="2:11" x14ac:dyDescent="0.2">
      <c r="B863" s="74"/>
      <c r="K863" s="73"/>
    </row>
    <row r="864" spans="2:11" x14ac:dyDescent="0.2">
      <c r="B864" s="74"/>
      <c r="K864" s="73"/>
    </row>
    <row r="865" spans="2:11" x14ac:dyDescent="0.2">
      <c r="B865" s="74"/>
      <c r="K865" s="73"/>
    </row>
    <row r="866" spans="2:11" x14ac:dyDescent="0.2">
      <c r="B866" s="74"/>
      <c r="K866" s="73"/>
    </row>
    <row r="867" spans="2:11" x14ac:dyDescent="0.2">
      <c r="B867" s="74"/>
      <c r="K867" s="73"/>
    </row>
    <row r="868" spans="2:11" x14ac:dyDescent="0.2">
      <c r="B868" s="74"/>
      <c r="K868" s="73"/>
    </row>
    <row r="869" spans="2:11" x14ac:dyDescent="0.2">
      <c r="B869" s="74"/>
      <c r="K869" s="73"/>
    </row>
    <row r="870" spans="2:11" x14ac:dyDescent="0.2">
      <c r="B870" s="74"/>
      <c r="K870" s="73"/>
    </row>
    <row r="871" spans="2:11" x14ac:dyDescent="0.2">
      <c r="B871" s="74"/>
      <c r="K871" s="73"/>
    </row>
    <row r="872" spans="2:11" x14ac:dyDescent="0.2">
      <c r="B872" s="74"/>
      <c r="K872" s="73"/>
    </row>
    <row r="873" spans="2:11" x14ac:dyDescent="0.2">
      <c r="B873" s="74"/>
      <c r="K873" s="73"/>
    </row>
    <row r="874" spans="2:11" x14ac:dyDescent="0.2">
      <c r="B874" s="74"/>
      <c r="K874" s="73"/>
    </row>
    <row r="875" spans="2:11" x14ac:dyDescent="0.2">
      <c r="B875" s="74"/>
      <c r="K875" s="73"/>
    </row>
    <row r="876" spans="2:11" x14ac:dyDescent="0.2">
      <c r="B876" s="74"/>
      <c r="K876" s="73"/>
    </row>
    <row r="877" spans="2:11" x14ac:dyDescent="0.2">
      <c r="B877" s="74"/>
      <c r="K877" s="73"/>
    </row>
    <row r="878" spans="2:11" x14ac:dyDescent="0.2">
      <c r="B878" s="74"/>
      <c r="K878" s="73"/>
    </row>
    <row r="879" spans="2:11" x14ac:dyDescent="0.2">
      <c r="B879" s="74"/>
      <c r="K879" s="73"/>
    </row>
    <row r="880" spans="2:11" x14ac:dyDescent="0.2">
      <c r="B880" s="74"/>
      <c r="K880" s="73"/>
    </row>
    <row r="881" spans="2:11" x14ac:dyDescent="0.2">
      <c r="B881" s="74"/>
      <c r="K881" s="73"/>
    </row>
    <row r="882" spans="2:11" x14ac:dyDescent="0.2">
      <c r="B882" s="74"/>
      <c r="K882" s="73"/>
    </row>
    <row r="883" spans="2:11" x14ac:dyDescent="0.2">
      <c r="B883" s="74"/>
      <c r="K883" s="73"/>
    </row>
    <row r="884" spans="2:11" x14ac:dyDescent="0.2">
      <c r="B884" s="74"/>
      <c r="K884" s="73"/>
    </row>
    <row r="885" spans="2:11" x14ac:dyDescent="0.2">
      <c r="B885" s="74"/>
      <c r="K885" s="73"/>
    </row>
    <row r="886" spans="2:11" x14ac:dyDescent="0.2">
      <c r="B886" s="74"/>
      <c r="K886" s="73"/>
    </row>
    <row r="887" spans="2:11" x14ac:dyDescent="0.2">
      <c r="B887" s="74"/>
      <c r="K887" s="73"/>
    </row>
    <row r="888" spans="2:11" x14ac:dyDescent="0.2">
      <c r="B888" s="74"/>
      <c r="K888" s="73"/>
    </row>
    <row r="889" spans="2:11" x14ac:dyDescent="0.2">
      <c r="B889" s="74"/>
      <c r="K889" s="73"/>
    </row>
    <row r="890" spans="2:11" x14ac:dyDescent="0.2">
      <c r="B890" s="74"/>
      <c r="K890" s="73"/>
    </row>
    <row r="891" spans="2:11" x14ac:dyDescent="0.2">
      <c r="B891" s="74"/>
      <c r="K891" s="73"/>
    </row>
    <row r="892" spans="2:11" x14ac:dyDescent="0.2">
      <c r="B892" s="74"/>
      <c r="K892" s="73"/>
    </row>
    <row r="893" spans="2:11" x14ac:dyDescent="0.2">
      <c r="B893" s="74"/>
      <c r="K893" s="73"/>
    </row>
    <row r="894" spans="2:11" x14ac:dyDescent="0.2">
      <c r="B894" s="74"/>
      <c r="K894" s="73"/>
    </row>
    <row r="895" spans="2:11" x14ac:dyDescent="0.2">
      <c r="B895" s="74"/>
      <c r="K895" s="73"/>
    </row>
    <row r="896" spans="2:11" x14ac:dyDescent="0.2">
      <c r="B896" s="74"/>
      <c r="K896" s="73"/>
    </row>
    <row r="897" spans="2:11" x14ac:dyDescent="0.2">
      <c r="B897" s="74"/>
      <c r="K897" s="73"/>
    </row>
    <row r="898" spans="2:11" x14ac:dyDescent="0.2">
      <c r="B898" s="74"/>
      <c r="K898" s="73"/>
    </row>
    <row r="899" spans="2:11" x14ac:dyDescent="0.2">
      <c r="B899" s="74"/>
      <c r="K899" s="73"/>
    </row>
    <row r="900" spans="2:11" x14ac:dyDescent="0.2">
      <c r="B900" s="74"/>
      <c r="K900" s="73"/>
    </row>
    <row r="901" spans="2:11" x14ac:dyDescent="0.2">
      <c r="B901" s="74"/>
      <c r="K901" s="73"/>
    </row>
    <row r="902" spans="2:11" x14ac:dyDescent="0.2">
      <c r="B902" s="74"/>
      <c r="K902" s="73"/>
    </row>
    <row r="903" spans="2:11" x14ac:dyDescent="0.2">
      <c r="B903" s="74"/>
      <c r="K903" s="73"/>
    </row>
    <row r="904" spans="2:11" x14ac:dyDescent="0.2">
      <c r="B904" s="74"/>
      <c r="K904" s="73"/>
    </row>
    <row r="905" spans="2:11" x14ac:dyDescent="0.2">
      <c r="B905" s="74"/>
      <c r="K905" s="73"/>
    </row>
    <row r="906" spans="2:11" x14ac:dyDescent="0.2">
      <c r="B906" s="74"/>
      <c r="K906" s="73"/>
    </row>
    <row r="907" spans="2:11" x14ac:dyDescent="0.2">
      <c r="B907" s="74"/>
      <c r="K907" s="73"/>
    </row>
    <row r="908" spans="2:11" x14ac:dyDescent="0.2">
      <c r="B908" s="74"/>
      <c r="K908" s="73"/>
    </row>
    <row r="909" spans="2:11" x14ac:dyDescent="0.2">
      <c r="B909" s="74"/>
      <c r="K909" s="73"/>
    </row>
    <row r="910" spans="2:11" x14ac:dyDescent="0.2">
      <c r="B910" s="74"/>
      <c r="K910" s="73"/>
    </row>
    <row r="911" spans="2:11" x14ac:dyDescent="0.2">
      <c r="B911" s="74"/>
      <c r="K911" s="73"/>
    </row>
    <row r="912" spans="2:11" x14ac:dyDescent="0.2">
      <c r="B912" s="74"/>
      <c r="K912" s="73"/>
    </row>
    <row r="913" spans="2:11" x14ac:dyDescent="0.2">
      <c r="B913" s="74"/>
      <c r="K913" s="73"/>
    </row>
    <row r="914" spans="2:11" x14ac:dyDescent="0.2">
      <c r="B914" s="74"/>
      <c r="K914" s="73"/>
    </row>
    <row r="915" spans="2:11" x14ac:dyDescent="0.2">
      <c r="B915" s="74"/>
      <c r="K915" s="73"/>
    </row>
    <row r="916" spans="2:11" x14ac:dyDescent="0.2">
      <c r="B916" s="74"/>
      <c r="K916" s="73"/>
    </row>
    <row r="917" spans="2:11" x14ac:dyDescent="0.2">
      <c r="B917" s="74"/>
      <c r="K917" s="73"/>
    </row>
    <row r="918" spans="2:11" x14ac:dyDescent="0.2">
      <c r="B918" s="74"/>
      <c r="K918" s="73"/>
    </row>
    <row r="919" spans="2:11" x14ac:dyDescent="0.2">
      <c r="B919" s="74"/>
      <c r="K919" s="73"/>
    </row>
    <row r="920" spans="2:11" x14ac:dyDescent="0.2">
      <c r="B920" s="74"/>
      <c r="K920" s="73"/>
    </row>
    <row r="921" spans="2:11" x14ac:dyDescent="0.2">
      <c r="B921" s="74"/>
      <c r="K921" s="73"/>
    </row>
    <row r="922" spans="2:11" x14ac:dyDescent="0.2">
      <c r="B922" s="74"/>
      <c r="K922" s="73"/>
    </row>
    <row r="923" spans="2:11" x14ac:dyDescent="0.2">
      <c r="B923" s="74"/>
      <c r="K923" s="73"/>
    </row>
    <row r="924" spans="2:11" x14ac:dyDescent="0.2">
      <c r="B924" s="74"/>
      <c r="K924" s="73"/>
    </row>
    <row r="925" spans="2:11" x14ac:dyDescent="0.2">
      <c r="B925" s="74"/>
      <c r="K925" s="73"/>
    </row>
    <row r="926" spans="2:11" x14ac:dyDescent="0.2">
      <c r="B926" s="74"/>
      <c r="K926" s="73"/>
    </row>
    <row r="927" spans="2:11" x14ac:dyDescent="0.2">
      <c r="B927" s="74"/>
      <c r="K927" s="73"/>
    </row>
    <row r="928" spans="2:11" x14ac:dyDescent="0.2">
      <c r="B928" s="74"/>
      <c r="K928" s="73"/>
    </row>
    <row r="929" spans="2:11" x14ac:dyDescent="0.2">
      <c r="B929" s="74"/>
      <c r="K929" s="73"/>
    </row>
    <row r="930" spans="2:11" x14ac:dyDescent="0.2">
      <c r="B930" s="74"/>
      <c r="K930" s="73"/>
    </row>
    <row r="931" spans="2:11" x14ac:dyDescent="0.2">
      <c r="B931" s="74"/>
      <c r="K931" s="73"/>
    </row>
    <row r="932" spans="2:11" x14ac:dyDescent="0.2">
      <c r="B932" s="74"/>
      <c r="K932" s="73"/>
    </row>
    <row r="933" spans="2:11" x14ac:dyDescent="0.2">
      <c r="B933" s="74"/>
      <c r="K933" s="73"/>
    </row>
    <row r="934" spans="2:11" x14ac:dyDescent="0.2">
      <c r="B934" s="74"/>
      <c r="K934" s="73"/>
    </row>
    <row r="935" spans="2:11" x14ac:dyDescent="0.2">
      <c r="B935" s="74"/>
      <c r="K935" s="73"/>
    </row>
    <row r="936" spans="2:11" x14ac:dyDescent="0.2">
      <c r="B936" s="74"/>
      <c r="K936" s="73"/>
    </row>
    <row r="937" spans="2:11" x14ac:dyDescent="0.2">
      <c r="B937" s="74"/>
      <c r="K937" s="73"/>
    </row>
    <row r="938" spans="2:11" x14ac:dyDescent="0.2">
      <c r="B938" s="74"/>
      <c r="K938" s="73"/>
    </row>
    <row r="939" spans="2:11" x14ac:dyDescent="0.2">
      <c r="B939" s="74"/>
      <c r="K939" s="73"/>
    </row>
    <row r="940" spans="2:11" x14ac:dyDescent="0.2">
      <c r="B940" s="74"/>
      <c r="K940" s="73"/>
    </row>
    <row r="941" spans="2:11" x14ac:dyDescent="0.2">
      <c r="B941" s="74"/>
      <c r="K941" s="73"/>
    </row>
    <row r="942" spans="2:11" x14ac:dyDescent="0.2">
      <c r="B942" s="74"/>
      <c r="K942" s="73"/>
    </row>
    <row r="943" spans="2:11" x14ac:dyDescent="0.2">
      <c r="B943" s="74"/>
      <c r="K943" s="73"/>
    </row>
    <row r="944" spans="2:11" x14ac:dyDescent="0.2">
      <c r="B944" s="74"/>
      <c r="K944" s="73"/>
    </row>
    <row r="945" spans="2:11" x14ac:dyDescent="0.2">
      <c r="B945" s="74"/>
      <c r="K945" s="73"/>
    </row>
    <row r="946" spans="2:11" x14ac:dyDescent="0.2">
      <c r="B946" s="74"/>
      <c r="K946" s="73"/>
    </row>
    <row r="947" spans="2:11" x14ac:dyDescent="0.2">
      <c r="B947" s="74"/>
      <c r="K947" s="73"/>
    </row>
    <row r="948" spans="2:11" x14ac:dyDescent="0.2">
      <c r="B948" s="74"/>
      <c r="K948" s="73"/>
    </row>
    <row r="949" spans="2:11" x14ac:dyDescent="0.2">
      <c r="B949" s="74"/>
      <c r="K949" s="73"/>
    </row>
    <row r="950" spans="2:11" x14ac:dyDescent="0.2">
      <c r="B950" s="74"/>
      <c r="K950" s="73"/>
    </row>
    <row r="951" spans="2:11" x14ac:dyDescent="0.2">
      <c r="B951" s="74"/>
      <c r="K951" s="73"/>
    </row>
    <row r="952" spans="2:11" x14ac:dyDescent="0.2">
      <c r="B952" s="74"/>
      <c r="K952" s="73"/>
    </row>
    <row r="953" spans="2:11" x14ac:dyDescent="0.2">
      <c r="B953" s="74"/>
      <c r="K953" s="73"/>
    </row>
    <row r="954" spans="2:11" x14ac:dyDescent="0.2">
      <c r="B954" s="74"/>
      <c r="K954" s="73"/>
    </row>
    <row r="955" spans="2:11" x14ac:dyDescent="0.2">
      <c r="B955" s="74"/>
      <c r="K955" s="73"/>
    </row>
    <row r="956" spans="2:11" x14ac:dyDescent="0.2">
      <c r="B956" s="74"/>
      <c r="K956" s="73"/>
    </row>
    <row r="957" spans="2:11" x14ac:dyDescent="0.2">
      <c r="B957" s="74"/>
      <c r="K957" s="73"/>
    </row>
    <row r="958" spans="2:11" x14ac:dyDescent="0.2">
      <c r="B958" s="74"/>
      <c r="K958" s="73"/>
    </row>
    <row r="959" spans="2:11" x14ac:dyDescent="0.2">
      <c r="B959" s="74"/>
      <c r="K959" s="73"/>
    </row>
    <row r="960" spans="2:11" x14ac:dyDescent="0.2">
      <c r="B960" s="74"/>
      <c r="K960" s="73"/>
    </row>
    <row r="961" spans="2:11" x14ac:dyDescent="0.2">
      <c r="B961" s="74"/>
      <c r="K961" s="73"/>
    </row>
    <row r="962" spans="2:11" x14ac:dyDescent="0.2">
      <c r="B962" s="74"/>
      <c r="K962" s="73"/>
    </row>
    <row r="963" spans="2:11" x14ac:dyDescent="0.2">
      <c r="B963" s="74"/>
      <c r="K963" s="73"/>
    </row>
    <row r="964" spans="2:11" x14ac:dyDescent="0.2">
      <c r="B964" s="74"/>
      <c r="K964" s="73"/>
    </row>
    <row r="965" spans="2:11" x14ac:dyDescent="0.2">
      <c r="B965" s="74"/>
      <c r="K965" s="73"/>
    </row>
    <row r="966" spans="2:11" x14ac:dyDescent="0.2">
      <c r="B966" s="74"/>
      <c r="K966" s="73"/>
    </row>
    <row r="967" spans="2:11" x14ac:dyDescent="0.2">
      <c r="B967" s="74"/>
      <c r="K967" s="73"/>
    </row>
    <row r="968" spans="2:11" x14ac:dyDescent="0.2">
      <c r="B968" s="74"/>
      <c r="K968" s="73"/>
    </row>
    <row r="969" spans="2:11" x14ac:dyDescent="0.2">
      <c r="B969" s="74"/>
      <c r="K969" s="73"/>
    </row>
    <row r="970" spans="2:11" x14ac:dyDescent="0.2">
      <c r="B970" s="74"/>
      <c r="K970" s="73"/>
    </row>
    <row r="971" spans="2:11" x14ac:dyDescent="0.2">
      <c r="B971" s="74"/>
      <c r="K971" s="73"/>
    </row>
    <row r="972" spans="2:11" x14ac:dyDescent="0.2">
      <c r="B972" s="74"/>
      <c r="K972" s="73"/>
    </row>
    <row r="973" spans="2:11" x14ac:dyDescent="0.2">
      <c r="B973" s="74"/>
      <c r="K973" s="73"/>
    </row>
    <row r="974" spans="2:11" x14ac:dyDescent="0.2">
      <c r="B974" s="74"/>
      <c r="K974" s="73"/>
    </row>
    <row r="975" spans="2:11" x14ac:dyDescent="0.2">
      <c r="B975" s="74"/>
      <c r="K975" s="73"/>
    </row>
    <row r="976" spans="2:11" x14ac:dyDescent="0.2">
      <c r="B976" s="74"/>
      <c r="K976" s="73"/>
    </row>
    <row r="977" spans="2:11" x14ac:dyDescent="0.2">
      <c r="B977" s="74"/>
      <c r="K977" s="73"/>
    </row>
    <row r="978" spans="2:11" x14ac:dyDescent="0.2">
      <c r="B978" s="74"/>
      <c r="K978" s="73"/>
    </row>
    <row r="979" spans="2:11" x14ac:dyDescent="0.2">
      <c r="B979" s="74"/>
      <c r="K979" s="73"/>
    </row>
    <row r="980" spans="2:11" x14ac:dyDescent="0.2">
      <c r="B980" s="74"/>
      <c r="K980" s="73"/>
    </row>
    <row r="981" spans="2:11" x14ac:dyDescent="0.2">
      <c r="B981" s="74"/>
      <c r="K981" s="73"/>
    </row>
    <row r="982" spans="2:11" x14ac:dyDescent="0.2">
      <c r="B982" s="74"/>
      <c r="K982" s="73"/>
    </row>
    <row r="983" spans="2:11" x14ac:dyDescent="0.2">
      <c r="B983" s="74"/>
      <c r="K983" s="73"/>
    </row>
    <row r="984" spans="2:11" x14ac:dyDescent="0.2">
      <c r="B984" s="74"/>
      <c r="K984" s="73"/>
    </row>
    <row r="985" spans="2:11" x14ac:dyDescent="0.2">
      <c r="B985" s="74"/>
      <c r="K985" s="73"/>
    </row>
    <row r="986" spans="2:11" x14ac:dyDescent="0.2">
      <c r="B986" s="74"/>
      <c r="K986" s="73"/>
    </row>
    <row r="987" spans="2:11" x14ac:dyDescent="0.2">
      <c r="B987" s="74"/>
      <c r="K987" s="73"/>
    </row>
    <row r="988" spans="2:11" x14ac:dyDescent="0.2">
      <c r="B988" s="74"/>
      <c r="K988" s="73"/>
    </row>
    <row r="989" spans="2:11" x14ac:dyDescent="0.2">
      <c r="B989" s="74"/>
      <c r="K989" s="73"/>
    </row>
    <row r="990" spans="2:11" x14ac:dyDescent="0.2">
      <c r="B990" s="74"/>
      <c r="K990" s="73"/>
    </row>
    <row r="991" spans="2:11" x14ac:dyDescent="0.2">
      <c r="B991" s="74"/>
      <c r="K991" s="73"/>
    </row>
    <row r="992" spans="2:11" x14ac:dyDescent="0.2">
      <c r="B992" s="74"/>
      <c r="K992" s="73"/>
    </row>
    <row r="993" spans="2:11" x14ac:dyDescent="0.2">
      <c r="B993" s="74"/>
      <c r="K993" s="73"/>
    </row>
    <row r="994" spans="2:11" x14ac:dyDescent="0.2">
      <c r="B994" s="74"/>
      <c r="K994" s="73"/>
    </row>
    <row r="995" spans="2:11" x14ac:dyDescent="0.2">
      <c r="B995" s="74"/>
      <c r="K995" s="73"/>
    </row>
    <row r="996" spans="2:11" x14ac:dyDescent="0.2">
      <c r="B996" s="74"/>
      <c r="K996" s="73"/>
    </row>
    <row r="997" spans="2:11" x14ac:dyDescent="0.2">
      <c r="B997" s="74"/>
      <c r="K997" s="73"/>
    </row>
    <row r="998" spans="2:11" x14ac:dyDescent="0.2">
      <c r="B998" s="74"/>
      <c r="K998" s="73"/>
    </row>
    <row r="999" spans="2:11" x14ac:dyDescent="0.2">
      <c r="B999" s="74"/>
      <c r="K999" s="73"/>
    </row>
    <row r="1000" spans="2:11" x14ac:dyDescent="0.2">
      <c r="B1000" s="74"/>
      <c r="K1000" s="73"/>
    </row>
    <row r="1001" spans="2:11" x14ac:dyDescent="0.2">
      <c r="B1001" s="74"/>
      <c r="K1001" s="73"/>
    </row>
    <row r="1002" spans="2:11" x14ac:dyDescent="0.2">
      <c r="B1002" s="74"/>
      <c r="K1002" s="73"/>
    </row>
    <row r="1003" spans="2:11" x14ac:dyDescent="0.2">
      <c r="B1003" s="74"/>
      <c r="K1003" s="73"/>
    </row>
    <row r="1004" spans="2:11" x14ac:dyDescent="0.2">
      <c r="B1004" s="74"/>
      <c r="K1004" s="73"/>
    </row>
    <row r="1005" spans="2:11" x14ac:dyDescent="0.2">
      <c r="B1005" s="74"/>
      <c r="K1005" s="73"/>
    </row>
    <row r="1006" spans="2:11" x14ac:dyDescent="0.2">
      <c r="B1006" s="74"/>
      <c r="K1006" s="73"/>
    </row>
    <row r="1007" spans="2:11" x14ac:dyDescent="0.2">
      <c r="B1007" s="74"/>
      <c r="K1007" s="73"/>
    </row>
    <row r="1008" spans="2:11" x14ac:dyDescent="0.2">
      <c r="B1008" s="74"/>
      <c r="K1008" s="73"/>
    </row>
    <row r="1009" spans="2:11" x14ac:dyDescent="0.2">
      <c r="B1009" s="74"/>
      <c r="K1009" s="73"/>
    </row>
    <row r="1010" spans="2:11" x14ac:dyDescent="0.2">
      <c r="B1010" s="74"/>
      <c r="K1010" s="73"/>
    </row>
    <row r="1011" spans="2:11" x14ac:dyDescent="0.2">
      <c r="B1011" s="74"/>
      <c r="K1011" s="73"/>
    </row>
    <row r="1012" spans="2:11" x14ac:dyDescent="0.2">
      <c r="B1012" s="74"/>
      <c r="K1012" s="73"/>
    </row>
    <row r="1013" spans="2:11" x14ac:dyDescent="0.2">
      <c r="B1013" s="74"/>
      <c r="K1013" s="73"/>
    </row>
    <row r="1014" spans="2:11" x14ac:dyDescent="0.2">
      <c r="B1014" s="74"/>
      <c r="K1014" s="73"/>
    </row>
    <row r="1015" spans="2:11" x14ac:dyDescent="0.2">
      <c r="B1015" s="74"/>
      <c r="K1015" s="73"/>
    </row>
    <row r="1016" spans="2:11" x14ac:dyDescent="0.2">
      <c r="B1016" s="74"/>
      <c r="K1016" s="73"/>
    </row>
    <row r="1017" spans="2:11" x14ac:dyDescent="0.2">
      <c r="B1017" s="74"/>
      <c r="K1017" s="73"/>
    </row>
    <row r="1018" spans="2:11" x14ac:dyDescent="0.2">
      <c r="B1018" s="74"/>
      <c r="K1018" s="73"/>
    </row>
    <row r="1019" spans="2:11" x14ac:dyDescent="0.2">
      <c r="B1019" s="74"/>
      <c r="K1019" s="73"/>
    </row>
    <row r="1020" spans="2:11" x14ac:dyDescent="0.2">
      <c r="B1020" s="74"/>
      <c r="K1020" s="73"/>
    </row>
    <row r="1021" spans="2:11" x14ac:dyDescent="0.2">
      <c r="B1021" s="74"/>
      <c r="K1021" s="73"/>
    </row>
    <row r="1022" spans="2:11" x14ac:dyDescent="0.2">
      <c r="B1022" s="74"/>
      <c r="K1022" s="73"/>
    </row>
    <row r="1023" spans="2:11" x14ac:dyDescent="0.2">
      <c r="B1023" s="74"/>
      <c r="K1023" s="73"/>
    </row>
    <row r="1024" spans="2:11" x14ac:dyDescent="0.2">
      <c r="B1024" s="74"/>
      <c r="K1024" s="73"/>
    </row>
    <row r="1025" spans="2:11" x14ac:dyDescent="0.2">
      <c r="B1025" s="74"/>
      <c r="K1025" s="73"/>
    </row>
    <row r="1026" spans="2:11" x14ac:dyDescent="0.2">
      <c r="B1026" s="74"/>
      <c r="K1026" s="73"/>
    </row>
    <row r="1027" spans="2:11" x14ac:dyDescent="0.2">
      <c r="B1027" s="74"/>
      <c r="K1027" s="73"/>
    </row>
    <row r="1028" spans="2:11" x14ac:dyDescent="0.2">
      <c r="B1028" s="74"/>
      <c r="K1028" s="73"/>
    </row>
    <row r="1029" spans="2:11" x14ac:dyDescent="0.2">
      <c r="B1029" s="74"/>
      <c r="K1029" s="73"/>
    </row>
    <row r="1030" spans="2:11" x14ac:dyDescent="0.2">
      <c r="B1030" s="74"/>
      <c r="K1030" s="73"/>
    </row>
    <row r="1031" spans="2:11" x14ac:dyDescent="0.2">
      <c r="B1031" s="74"/>
      <c r="K1031" s="73"/>
    </row>
    <row r="1032" spans="2:11" x14ac:dyDescent="0.2">
      <c r="B1032" s="74"/>
      <c r="K1032" s="73"/>
    </row>
    <row r="1033" spans="2:11" x14ac:dyDescent="0.2">
      <c r="B1033" s="74"/>
      <c r="K1033" s="73"/>
    </row>
    <row r="1034" spans="2:11" x14ac:dyDescent="0.2">
      <c r="B1034" s="74"/>
      <c r="K1034" s="73"/>
    </row>
    <row r="1035" spans="2:11" x14ac:dyDescent="0.2">
      <c r="B1035" s="74"/>
      <c r="K1035" s="73"/>
    </row>
    <row r="1036" spans="2:11" x14ac:dyDescent="0.2">
      <c r="B1036" s="74"/>
      <c r="K1036" s="73"/>
    </row>
    <row r="1037" spans="2:11" x14ac:dyDescent="0.2">
      <c r="B1037" s="74"/>
      <c r="K1037" s="73"/>
    </row>
    <row r="1038" spans="2:11" x14ac:dyDescent="0.2">
      <c r="B1038" s="74"/>
      <c r="K1038" s="73"/>
    </row>
    <row r="1039" spans="2:11" x14ac:dyDescent="0.2">
      <c r="B1039" s="74"/>
      <c r="K1039" s="73"/>
    </row>
    <row r="1040" spans="2:11" x14ac:dyDescent="0.2">
      <c r="B1040" s="74"/>
      <c r="K1040" s="73"/>
    </row>
    <row r="1041" spans="2:11" x14ac:dyDescent="0.2">
      <c r="B1041" s="74"/>
      <c r="K1041" s="73"/>
    </row>
    <row r="1042" spans="2:11" x14ac:dyDescent="0.2">
      <c r="B1042" s="74"/>
      <c r="K1042" s="73"/>
    </row>
    <row r="1043" spans="2:11" x14ac:dyDescent="0.2">
      <c r="B1043" s="74"/>
      <c r="K1043" s="73"/>
    </row>
    <row r="1044" spans="2:11" x14ac:dyDescent="0.2">
      <c r="B1044" s="74"/>
      <c r="K1044" s="73"/>
    </row>
    <row r="1045" spans="2:11" x14ac:dyDescent="0.2">
      <c r="B1045" s="74"/>
      <c r="K1045" s="73"/>
    </row>
    <row r="1046" spans="2:11" x14ac:dyDescent="0.2">
      <c r="B1046" s="74"/>
      <c r="K1046" s="73"/>
    </row>
    <row r="1047" spans="2:11" x14ac:dyDescent="0.2">
      <c r="B1047" s="74"/>
      <c r="K1047" s="73"/>
    </row>
    <row r="1048" spans="2:11" x14ac:dyDescent="0.2">
      <c r="B1048" s="74"/>
      <c r="K1048" s="73"/>
    </row>
    <row r="1049" spans="2:11" x14ac:dyDescent="0.2">
      <c r="B1049" s="74"/>
      <c r="K1049" s="73"/>
    </row>
    <row r="1050" spans="2:11" x14ac:dyDescent="0.2">
      <c r="B1050" s="74"/>
      <c r="K1050" s="73"/>
    </row>
    <row r="1051" spans="2:11" x14ac:dyDescent="0.2">
      <c r="B1051" s="74"/>
      <c r="K1051" s="73"/>
    </row>
    <row r="1052" spans="2:11" x14ac:dyDescent="0.2">
      <c r="B1052" s="74"/>
      <c r="K1052" s="73"/>
    </row>
    <row r="1053" spans="2:11" x14ac:dyDescent="0.2">
      <c r="B1053" s="74"/>
      <c r="K1053" s="73"/>
    </row>
    <row r="1054" spans="2:11" x14ac:dyDescent="0.2">
      <c r="B1054" s="74"/>
      <c r="K1054" s="73"/>
    </row>
    <row r="1055" spans="2:11" x14ac:dyDescent="0.2">
      <c r="B1055" s="74"/>
      <c r="K1055" s="73"/>
    </row>
    <row r="1056" spans="2:11" x14ac:dyDescent="0.2">
      <c r="B1056" s="74"/>
      <c r="K1056" s="73"/>
    </row>
    <row r="1057" spans="2:11" x14ac:dyDescent="0.2">
      <c r="B1057" s="74"/>
      <c r="K1057" s="73"/>
    </row>
    <row r="1058" spans="2:11" x14ac:dyDescent="0.2">
      <c r="B1058" s="74"/>
      <c r="K1058" s="73"/>
    </row>
    <row r="1059" spans="2:11" x14ac:dyDescent="0.2">
      <c r="B1059" s="74"/>
      <c r="K1059" s="73"/>
    </row>
    <row r="1060" spans="2:11" x14ac:dyDescent="0.2">
      <c r="B1060" s="74"/>
      <c r="K1060" s="73"/>
    </row>
    <row r="1061" spans="2:11" x14ac:dyDescent="0.2">
      <c r="B1061" s="74"/>
      <c r="K1061" s="73"/>
    </row>
    <row r="1062" spans="2:11" x14ac:dyDescent="0.2">
      <c r="B1062" s="74"/>
      <c r="K1062" s="73"/>
    </row>
    <row r="1063" spans="2:11" x14ac:dyDescent="0.2">
      <c r="B1063" s="74"/>
      <c r="K1063" s="73"/>
    </row>
    <row r="1064" spans="2:11" x14ac:dyDescent="0.2">
      <c r="B1064" s="74"/>
      <c r="K1064" s="73"/>
    </row>
    <row r="1065" spans="2:11" x14ac:dyDescent="0.2">
      <c r="B1065" s="74"/>
      <c r="K1065" s="73"/>
    </row>
    <row r="1066" spans="2:11" x14ac:dyDescent="0.2">
      <c r="B1066" s="74"/>
      <c r="K1066" s="73"/>
    </row>
    <row r="1067" spans="2:11" x14ac:dyDescent="0.2">
      <c r="B1067" s="74"/>
      <c r="K1067" s="73"/>
    </row>
    <row r="1068" spans="2:11" x14ac:dyDescent="0.2">
      <c r="B1068" s="74"/>
      <c r="K1068" s="73"/>
    </row>
    <row r="1069" spans="2:11" x14ac:dyDescent="0.2">
      <c r="B1069" s="74"/>
      <c r="K1069" s="73"/>
    </row>
    <row r="1070" spans="2:11" x14ac:dyDescent="0.2">
      <c r="B1070" s="74"/>
      <c r="K1070" s="73"/>
    </row>
    <row r="1071" spans="2:11" x14ac:dyDescent="0.2">
      <c r="B1071" s="74"/>
      <c r="K1071" s="73"/>
    </row>
    <row r="1072" spans="2:11" x14ac:dyDescent="0.2">
      <c r="B1072" s="74"/>
      <c r="K1072" s="73"/>
    </row>
    <row r="1073" spans="2:11" x14ac:dyDescent="0.2">
      <c r="B1073" s="74"/>
      <c r="K1073" s="73"/>
    </row>
    <row r="1074" spans="2:11" x14ac:dyDescent="0.2">
      <c r="B1074" s="74"/>
      <c r="K1074" s="73"/>
    </row>
    <row r="1075" spans="2:11" x14ac:dyDescent="0.2">
      <c r="B1075" s="74"/>
      <c r="K1075" s="73"/>
    </row>
    <row r="1076" spans="2:11" x14ac:dyDescent="0.2">
      <c r="B1076" s="74"/>
      <c r="K1076" s="73"/>
    </row>
    <row r="1077" spans="2:11" x14ac:dyDescent="0.2">
      <c r="B1077" s="74"/>
      <c r="K1077" s="73"/>
    </row>
    <row r="1078" spans="2:11" x14ac:dyDescent="0.2">
      <c r="B1078" s="74"/>
      <c r="K1078" s="73"/>
    </row>
    <row r="1079" spans="2:11" x14ac:dyDescent="0.2">
      <c r="B1079" s="74"/>
      <c r="K1079" s="73"/>
    </row>
    <row r="1080" spans="2:11" x14ac:dyDescent="0.2">
      <c r="B1080" s="74"/>
      <c r="K1080" s="73"/>
    </row>
    <row r="1081" spans="2:11" x14ac:dyDescent="0.2">
      <c r="B1081" s="74"/>
      <c r="K1081" s="73"/>
    </row>
    <row r="1082" spans="2:11" x14ac:dyDescent="0.2">
      <c r="B1082" s="74"/>
      <c r="K1082" s="73"/>
    </row>
    <row r="1083" spans="2:11" x14ac:dyDescent="0.2">
      <c r="B1083" s="74"/>
      <c r="K1083" s="73"/>
    </row>
    <row r="1084" spans="2:11" x14ac:dyDescent="0.2">
      <c r="B1084" s="74"/>
      <c r="K1084" s="73"/>
    </row>
    <row r="1085" spans="2:11" x14ac:dyDescent="0.2">
      <c r="B1085" s="74"/>
      <c r="K1085" s="73"/>
    </row>
    <row r="1086" spans="2:11" x14ac:dyDescent="0.2">
      <c r="B1086" s="74"/>
      <c r="K1086" s="73"/>
    </row>
    <row r="1087" spans="2:11" x14ac:dyDescent="0.2">
      <c r="B1087" s="74"/>
      <c r="K1087" s="73"/>
    </row>
    <row r="1088" spans="2:11" x14ac:dyDescent="0.2">
      <c r="B1088" s="74"/>
      <c r="K1088" s="73"/>
    </row>
    <row r="1089" spans="2:11" x14ac:dyDescent="0.2">
      <c r="B1089" s="74"/>
      <c r="K1089" s="73"/>
    </row>
    <row r="1090" spans="2:11" x14ac:dyDescent="0.2">
      <c r="B1090" s="74"/>
      <c r="K1090" s="73"/>
    </row>
    <row r="1091" spans="2:11" x14ac:dyDescent="0.2">
      <c r="B1091" s="74"/>
      <c r="K1091" s="73"/>
    </row>
    <row r="1092" spans="2:11" x14ac:dyDescent="0.2">
      <c r="B1092" s="74"/>
      <c r="K1092" s="73"/>
    </row>
    <row r="1093" spans="2:11" x14ac:dyDescent="0.2">
      <c r="B1093" s="74"/>
      <c r="K1093" s="73"/>
    </row>
    <row r="1094" spans="2:11" x14ac:dyDescent="0.2">
      <c r="B1094" s="74"/>
      <c r="K1094" s="73"/>
    </row>
    <row r="1095" spans="2:11" x14ac:dyDescent="0.2">
      <c r="B1095" s="74"/>
      <c r="K1095" s="73"/>
    </row>
    <row r="1096" spans="2:11" x14ac:dyDescent="0.2">
      <c r="B1096" s="74"/>
      <c r="K1096" s="73"/>
    </row>
    <row r="1097" spans="2:11" x14ac:dyDescent="0.2">
      <c r="B1097" s="74"/>
      <c r="K1097" s="73"/>
    </row>
    <row r="1098" spans="2:11" x14ac:dyDescent="0.2">
      <c r="B1098" s="74"/>
      <c r="K1098" s="73"/>
    </row>
    <row r="1099" spans="2:11" x14ac:dyDescent="0.2">
      <c r="B1099" s="74"/>
      <c r="K1099" s="73"/>
    </row>
    <row r="1100" spans="2:11" x14ac:dyDescent="0.2">
      <c r="B1100" s="74"/>
      <c r="K1100" s="73"/>
    </row>
    <row r="1101" spans="2:11" x14ac:dyDescent="0.2">
      <c r="B1101" s="74"/>
      <c r="K1101" s="73"/>
    </row>
    <row r="1102" spans="2:11" x14ac:dyDescent="0.2">
      <c r="B1102" s="74"/>
      <c r="K1102" s="73"/>
    </row>
    <row r="1103" spans="2:11" x14ac:dyDescent="0.2">
      <c r="B1103" s="74"/>
      <c r="K1103" s="73"/>
    </row>
    <row r="1104" spans="2:11" x14ac:dyDescent="0.2">
      <c r="B1104" s="74"/>
      <c r="K1104" s="73"/>
    </row>
    <row r="1105" spans="2:11" x14ac:dyDescent="0.2">
      <c r="B1105" s="74"/>
      <c r="K1105" s="73"/>
    </row>
    <row r="1106" spans="2:11" x14ac:dyDescent="0.2">
      <c r="B1106" s="74"/>
      <c r="K1106" s="73"/>
    </row>
    <row r="1107" spans="2:11" x14ac:dyDescent="0.2">
      <c r="B1107" s="74"/>
      <c r="K1107" s="73"/>
    </row>
    <row r="1108" spans="2:11" x14ac:dyDescent="0.2">
      <c r="B1108" s="74"/>
      <c r="K1108" s="73"/>
    </row>
    <row r="1109" spans="2:11" x14ac:dyDescent="0.2">
      <c r="B1109" s="74"/>
      <c r="K1109" s="73"/>
    </row>
    <row r="1110" spans="2:11" x14ac:dyDescent="0.2">
      <c r="B1110" s="74"/>
      <c r="K1110" s="73"/>
    </row>
    <row r="1111" spans="2:11" x14ac:dyDescent="0.2">
      <c r="B1111" s="74"/>
      <c r="K1111" s="73"/>
    </row>
    <row r="1112" spans="2:11" x14ac:dyDescent="0.2">
      <c r="B1112" s="74"/>
      <c r="K1112" s="73"/>
    </row>
    <row r="1113" spans="2:11" x14ac:dyDescent="0.2">
      <c r="B1113" s="74"/>
      <c r="K1113" s="73"/>
    </row>
    <row r="1114" spans="2:11" x14ac:dyDescent="0.2">
      <c r="B1114" s="74"/>
      <c r="K1114" s="73"/>
    </row>
    <row r="1115" spans="2:11" x14ac:dyDescent="0.2">
      <c r="B1115" s="74"/>
      <c r="K1115" s="73"/>
    </row>
    <row r="1116" spans="2:11" x14ac:dyDescent="0.2">
      <c r="B1116" s="74"/>
      <c r="K1116" s="73"/>
    </row>
    <row r="1117" spans="2:11" x14ac:dyDescent="0.2">
      <c r="B1117" s="74"/>
      <c r="K1117" s="73"/>
    </row>
    <row r="1118" spans="2:11" x14ac:dyDescent="0.2">
      <c r="B1118" s="74"/>
      <c r="K1118" s="73"/>
    </row>
    <row r="1119" spans="2:11" x14ac:dyDescent="0.2">
      <c r="B1119" s="74"/>
      <c r="K1119" s="73"/>
    </row>
    <row r="1120" spans="2:11" x14ac:dyDescent="0.2">
      <c r="B1120" s="74"/>
      <c r="K1120" s="73"/>
    </row>
    <row r="1121" spans="2:11" x14ac:dyDescent="0.2">
      <c r="B1121" s="74"/>
      <c r="K1121" s="73"/>
    </row>
    <row r="1122" spans="2:11" x14ac:dyDescent="0.2">
      <c r="B1122" s="74"/>
      <c r="K1122" s="73"/>
    </row>
    <row r="1123" spans="2:11" x14ac:dyDescent="0.2">
      <c r="B1123" s="74"/>
      <c r="K1123" s="73"/>
    </row>
    <row r="1124" spans="2:11" x14ac:dyDescent="0.2">
      <c r="B1124" s="74"/>
      <c r="K1124" s="73"/>
    </row>
    <row r="1125" spans="2:11" x14ac:dyDescent="0.2">
      <c r="B1125" s="74"/>
      <c r="K1125" s="73"/>
    </row>
    <row r="1126" spans="2:11" x14ac:dyDescent="0.2">
      <c r="B1126" s="74"/>
      <c r="K1126" s="73"/>
    </row>
    <row r="1127" spans="2:11" x14ac:dyDescent="0.2">
      <c r="B1127" s="74"/>
      <c r="K1127" s="73"/>
    </row>
    <row r="1128" spans="2:11" x14ac:dyDescent="0.2">
      <c r="B1128" s="74"/>
      <c r="K1128" s="73"/>
    </row>
    <row r="1129" spans="2:11" x14ac:dyDescent="0.2">
      <c r="B1129" s="74"/>
      <c r="K1129" s="73"/>
    </row>
    <row r="1130" spans="2:11" x14ac:dyDescent="0.2">
      <c r="B1130" s="74"/>
      <c r="K1130" s="73"/>
    </row>
    <row r="1131" spans="2:11" x14ac:dyDescent="0.2">
      <c r="B1131" s="74"/>
      <c r="K1131" s="73"/>
    </row>
    <row r="1132" spans="2:11" x14ac:dyDescent="0.2">
      <c r="B1132" s="74"/>
      <c r="K1132" s="73"/>
    </row>
    <row r="1133" spans="2:11" x14ac:dyDescent="0.2">
      <c r="B1133" s="74"/>
      <c r="K1133" s="73"/>
    </row>
    <row r="1134" spans="2:11" x14ac:dyDescent="0.2">
      <c r="B1134" s="74"/>
      <c r="K1134" s="73"/>
    </row>
    <row r="1135" spans="2:11" x14ac:dyDescent="0.2">
      <c r="B1135" s="74"/>
      <c r="K1135" s="73"/>
    </row>
    <row r="1136" spans="2:11" x14ac:dyDescent="0.2">
      <c r="B1136" s="74"/>
      <c r="K1136" s="73"/>
    </row>
    <row r="1137" spans="2:11" x14ac:dyDescent="0.2">
      <c r="B1137" s="74"/>
      <c r="K1137" s="73"/>
    </row>
    <row r="1138" spans="2:11" x14ac:dyDescent="0.2">
      <c r="B1138" s="74"/>
      <c r="K1138" s="73"/>
    </row>
    <row r="1139" spans="2:11" x14ac:dyDescent="0.2">
      <c r="B1139" s="74"/>
      <c r="K1139" s="73"/>
    </row>
    <row r="1140" spans="2:11" x14ac:dyDescent="0.2">
      <c r="B1140" s="74"/>
      <c r="K1140" s="73"/>
    </row>
    <row r="1141" spans="2:11" x14ac:dyDescent="0.2">
      <c r="B1141" s="74"/>
      <c r="K1141" s="73"/>
    </row>
    <row r="1142" spans="2:11" x14ac:dyDescent="0.2">
      <c r="B1142" s="74"/>
      <c r="K1142" s="73"/>
    </row>
    <row r="1143" spans="2:11" x14ac:dyDescent="0.2">
      <c r="B1143" s="74"/>
      <c r="K1143" s="73"/>
    </row>
    <row r="1144" spans="2:11" x14ac:dyDescent="0.2">
      <c r="B1144" s="74"/>
      <c r="K1144" s="73"/>
    </row>
    <row r="1145" spans="2:11" x14ac:dyDescent="0.2">
      <c r="B1145" s="74"/>
      <c r="K1145" s="73"/>
    </row>
    <row r="1146" spans="2:11" x14ac:dyDescent="0.2">
      <c r="B1146" s="74"/>
      <c r="K1146" s="73"/>
    </row>
    <row r="1147" spans="2:11" x14ac:dyDescent="0.2">
      <c r="B1147" s="74"/>
      <c r="K1147" s="73"/>
    </row>
    <row r="1148" spans="2:11" x14ac:dyDescent="0.2">
      <c r="B1148" s="74"/>
      <c r="K1148" s="73"/>
    </row>
    <row r="1149" spans="2:11" x14ac:dyDescent="0.2">
      <c r="B1149" s="74"/>
      <c r="K1149" s="73"/>
    </row>
    <row r="1150" spans="2:11" x14ac:dyDescent="0.2">
      <c r="B1150" s="74"/>
      <c r="K1150" s="73"/>
    </row>
    <row r="1151" spans="2:11" x14ac:dyDescent="0.2">
      <c r="B1151" s="74"/>
      <c r="K1151" s="73"/>
    </row>
    <row r="1152" spans="2:11" x14ac:dyDescent="0.2">
      <c r="B1152" s="74"/>
      <c r="K1152" s="73"/>
    </row>
    <row r="1153" spans="2:11" x14ac:dyDescent="0.2">
      <c r="B1153" s="74"/>
      <c r="K1153" s="73"/>
    </row>
    <row r="1154" spans="2:11" x14ac:dyDescent="0.2">
      <c r="B1154" s="74"/>
      <c r="K1154" s="73"/>
    </row>
    <row r="1155" spans="2:11" x14ac:dyDescent="0.2">
      <c r="B1155" s="74"/>
      <c r="K1155" s="73"/>
    </row>
    <row r="1156" spans="2:11" x14ac:dyDescent="0.2">
      <c r="B1156" s="74"/>
      <c r="K1156" s="73"/>
    </row>
    <row r="1157" spans="2:11" x14ac:dyDescent="0.2">
      <c r="B1157" s="74"/>
      <c r="K1157" s="73"/>
    </row>
    <row r="1158" spans="2:11" x14ac:dyDescent="0.2">
      <c r="B1158" s="74"/>
      <c r="K1158" s="73"/>
    </row>
    <row r="1159" spans="2:11" x14ac:dyDescent="0.2">
      <c r="B1159" s="74"/>
      <c r="K1159" s="73"/>
    </row>
    <row r="1160" spans="2:11" x14ac:dyDescent="0.2">
      <c r="B1160" s="74"/>
      <c r="K1160" s="73"/>
    </row>
    <row r="1161" spans="2:11" x14ac:dyDescent="0.2">
      <c r="B1161" s="74"/>
      <c r="K1161" s="73"/>
    </row>
    <row r="1162" spans="2:11" x14ac:dyDescent="0.2">
      <c r="B1162" s="74"/>
      <c r="K1162" s="73"/>
    </row>
    <row r="1163" spans="2:11" x14ac:dyDescent="0.2">
      <c r="B1163" s="74"/>
      <c r="K1163" s="73"/>
    </row>
    <row r="1164" spans="2:11" x14ac:dyDescent="0.2">
      <c r="B1164" s="74"/>
      <c r="K1164" s="73"/>
    </row>
    <row r="1165" spans="2:11" x14ac:dyDescent="0.2">
      <c r="B1165" s="74"/>
      <c r="K1165" s="73"/>
    </row>
    <row r="1166" spans="2:11" x14ac:dyDescent="0.2">
      <c r="B1166" s="74"/>
      <c r="K1166" s="73"/>
    </row>
    <row r="1167" spans="2:11" x14ac:dyDescent="0.2">
      <c r="B1167" s="74"/>
      <c r="K1167" s="73"/>
    </row>
    <row r="1168" spans="2:11" x14ac:dyDescent="0.2">
      <c r="B1168" s="74"/>
      <c r="K1168" s="73"/>
    </row>
    <row r="1169" spans="2:11" x14ac:dyDescent="0.2">
      <c r="B1169" s="74"/>
      <c r="K1169" s="73"/>
    </row>
    <row r="1170" spans="2:11" x14ac:dyDescent="0.2">
      <c r="B1170" s="74"/>
      <c r="K1170" s="73"/>
    </row>
    <row r="1171" spans="2:11" x14ac:dyDescent="0.2">
      <c r="B1171" s="74"/>
      <c r="K1171" s="73"/>
    </row>
    <row r="1172" spans="2:11" x14ac:dyDescent="0.2">
      <c r="B1172" s="74"/>
      <c r="K1172" s="73"/>
    </row>
    <row r="1173" spans="2:11" x14ac:dyDescent="0.2">
      <c r="B1173" s="74"/>
      <c r="K1173" s="73"/>
    </row>
    <row r="1174" spans="2:11" x14ac:dyDescent="0.2">
      <c r="B1174" s="74"/>
      <c r="K1174" s="73"/>
    </row>
    <row r="1175" spans="2:11" x14ac:dyDescent="0.2">
      <c r="B1175" s="74"/>
      <c r="K1175" s="73"/>
    </row>
    <row r="1176" spans="2:11" x14ac:dyDescent="0.2">
      <c r="B1176" s="74"/>
      <c r="K1176" s="73"/>
    </row>
    <row r="1177" spans="2:11" x14ac:dyDescent="0.2">
      <c r="B1177" s="74"/>
      <c r="K1177" s="73"/>
    </row>
    <row r="1178" spans="2:11" x14ac:dyDescent="0.2">
      <c r="B1178" s="74"/>
      <c r="K1178" s="73"/>
    </row>
    <row r="1179" spans="2:11" x14ac:dyDescent="0.2">
      <c r="B1179" s="74"/>
      <c r="K1179" s="73"/>
    </row>
    <row r="1180" spans="2:11" x14ac:dyDescent="0.2">
      <c r="B1180" s="74"/>
      <c r="K1180" s="73"/>
    </row>
    <row r="1181" spans="2:11" x14ac:dyDescent="0.2">
      <c r="B1181" s="74"/>
      <c r="K1181" s="73"/>
    </row>
    <row r="1182" spans="2:11" x14ac:dyDescent="0.2">
      <c r="B1182" s="74"/>
      <c r="K1182" s="73"/>
    </row>
    <row r="1183" spans="2:11" x14ac:dyDescent="0.2">
      <c r="B1183" s="74"/>
      <c r="K1183" s="73"/>
    </row>
    <row r="1184" spans="2:11" x14ac:dyDescent="0.2">
      <c r="B1184" s="74"/>
      <c r="K1184" s="73"/>
    </row>
    <row r="1185" spans="2:11" x14ac:dyDescent="0.2">
      <c r="B1185" s="74"/>
      <c r="K1185" s="73"/>
    </row>
    <row r="1186" spans="2:11" x14ac:dyDescent="0.2">
      <c r="B1186" s="74"/>
      <c r="K1186" s="73"/>
    </row>
    <row r="1187" spans="2:11" x14ac:dyDescent="0.2">
      <c r="B1187" s="74"/>
      <c r="K1187" s="73"/>
    </row>
    <row r="1188" spans="2:11" x14ac:dyDescent="0.2">
      <c r="B1188" s="74"/>
      <c r="K1188" s="73"/>
    </row>
    <row r="1189" spans="2:11" x14ac:dyDescent="0.2">
      <c r="B1189" s="74"/>
      <c r="K1189" s="73"/>
    </row>
    <row r="1190" spans="2:11" x14ac:dyDescent="0.2">
      <c r="B1190" s="74"/>
      <c r="K1190" s="73"/>
    </row>
    <row r="1191" spans="2:11" x14ac:dyDescent="0.2">
      <c r="B1191" s="74"/>
      <c r="K1191" s="73"/>
    </row>
    <row r="1192" spans="2:11" x14ac:dyDescent="0.2">
      <c r="B1192" s="74"/>
      <c r="K1192" s="73"/>
    </row>
    <row r="1193" spans="2:11" x14ac:dyDescent="0.2">
      <c r="B1193" s="74"/>
      <c r="K1193" s="73"/>
    </row>
    <row r="1194" spans="2:11" x14ac:dyDescent="0.2">
      <c r="B1194" s="74"/>
      <c r="K1194" s="73"/>
    </row>
    <row r="1195" spans="2:11" x14ac:dyDescent="0.2">
      <c r="B1195" s="74"/>
      <c r="K1195" s="73"/>
    </row>
    <row r="1196" spans="2:11" x14ac:dyDescent="0.2">
      <c r="B1196" s="74"/>
      <c r="K1196" s="73"/>
    </row>
    <row r="1197" spans="2:11" x14ac:dyDescent="0.2">
      <c r="B1197" s="74"/>
      <c r="K1197" s="73"/>
    </row>
    <row r="1198" spans="2:11" x14ac:dyDescent="0.2">
      <c r="B1198" s="74"/>
      <c r="K1198" s="73"/>
    </row>
    <row r="1199" spans="2:11" x14ac:dyDescent="0.2">
      <c r="B1199" s="74"/>
      <c r="K1199" s="73"/>
    </row>
    <row r="1200" spans="2:11" x14ac:dyDescent="0.2">
      <c r="B1200" s="74"/>
      <c r="K1200" s="73"/>
    </row>
    <row r="1201" spans="2:11" x14ac:dyDescent="0.2">
      <c r="B1201" s="74"/>
      <c r="K1201" s="73"/>
    </row>
    <row r="1202" spans="2:11" x14ac:dyDescent="0.2">
      <c r="B1202" s="74"/>
      <c r="K1202" s="73"/>
    </row>
    <row r="1203" spans="2:11" x14ac:dyDescent="0.2">
      <c r="B1203" s="74"/>
      <c r="K1203" s="73"/>
    </row>
    <row r="1204" spans="2:11" x14ac:dyDescent="0.2">
      <c r="B1204" s="74"/>
      <c r="K1204" s="73"/>
    </row>
    <row r="1205" spans="2:11" x14ac:dyDescent="0.2">
      <c r="B1205" s="74"/>
      <c r="K1205" s="73"/>
    </row>
    <row r="1206" spans="2:11" x14ac:dyDescent="0.2">
      <c r="B1206" s="74"/>
      <c r="K1206" s="73"/>
    </row>
    <row r="1207" spans="2:11" x14ac:dyDescent="0.2">
      <c r="B1207" s="74"/>
      <c r="K1207" s="73"/>
    </row>
    <row r="1208" spans="2:11" x14ac:dyDescent="0.2">
      <c r="B1208" s="74"/>
      <c r="K1208" s="73"/>
    </row>
    <row r="1209" spans="2:11" x14ac:dyDescent="0.2">
      <c r="B1209" s="74"/>
      <c r="K1209" s="73"/>
    </row>
    <row r="1210" spans="2:11" x14ac:dyDescent="0.2">
      <c r="B1210" s="74"/>
      <c r="K1210" s="73"/>
    </row>
    <row r="1211" spans="2:11" x14ac:dyDescent="0.2">
      <c r="B1211" s="74"/>
      <c r="K1211" s="73"/>
    </row>
    <row r="1212" spans="2:11" x14ac:dyDescent="0.2">
      <c r="B1212" s="74"/>
      <c r="K1212" s="73"/>
    </row>
    <row r="1213" spans="2:11" x14ac:dyDescent="0.2">
      <c r="B1213" s="74"/>
      <c r="K1213" s="73"/>
    </row>
    <row r="1214" spans="2:11" x14ac:dyDescent="0.2">
      <c r="B1214" s="74"/>
      <c r="K1214" s="73"/>
    </row>
    <row r="1215" spans="2:11" x14ac:dyDescent="0.2">
      <c r="B1215" s="74"/>
      <c r="K1215" s="73"/>
    </row>
    <row r="1216" spans="2:11" x14ac:dyDescent="0.2">
      <c r="B1216" s="74"/>
      <c r="K1216" s="73"/>
    </row>
    <row r="1217" spans="2:11" x14ac:dyDescent="0.2">
      <c r="B1217" s="74"/>
      <c r="K1217" s="73"/>
    </row>
    <row r="1218" spans="2:11" x14ac:dyDescent="0.2">
      <c r="B1218" s="74"/>
      <c r="K1218" s="73"/>
    </row>
    <row r="1219" spans="2:11" x14ac:dyDescent="0.2">
      <c r="B1219" s="74"/>
      <c r="K1219" s="73"/>
    </row>
    <row r="1220" spans="2:11" x14ac:dyDescent="0.2">
      <c r="B1220" s="74"/>
      <c r="K1220" s="73"/>
    </row>
    <row r="1221" spans="2:11" x14ac:dyDescent="0.2">
      <c r="B1221" s="74"/>
      <c r="K1221" s="73"/>
    </row>
    <row r="1222" spans="2:11" x14ac:dyDescent="0.2">
      <c r="B1222" s="74"/>
      <c r="K1222" s="73"/>
    </row>
    <row r="1223" spans="2:11" x14ac:dyDescent="0.2">
      <c r="B1223" s="74"/>
      <c r="K1223" s="73"/>
    </row>
    <row r="1224" spans="2:11" x14ac:dyDescent="0.2">
      <c r="B1224" s="74"/>
      <c r="K1224" s="73"/>
    </row>
    <row r="1225" spans="2:11" x14ac:dyDescent="0.2">
      <c r="B1225" s="74"/>
      <c r="K1225" s="73"/>
    </row>
    <row r="1226" spans="2:11" x14ac:dyDescent="0.2">
      <c r="B1226" s="74"/>
      <c r="K1226" s="73"/>
    </row>
    <row r="1227" spans="2:11" x14ac:dyDescent="0.2">
      <c r="B1227" s="74"/>
      <c r="K1227" s="73"/>
    </row>
    <row r="1228" spans="2:11" x14ac:dyDescent="0.2">
      <c r="B1228" s="74"/>
      <c r="K1228" s="73"/>
    </row>
    <row r="1229" spans="2:11" x14ac:dyDescent="0.2">
      <c r="B1229" s="74"/>
      <c r="K1229" s="73"/>
    </row>
    <row r="1230" spans="2:11" x14ac:dyDescent="0.2">
      <c r="B1230" s="74"/>
      <c r="K1230" s="73"/>
    </row>
    <row r="1231" spans="2:11" x14ac:dyDescent="0.2">
      <c r="B1231" s="74"/>
      <c r="K1231" s="73"/>
    </row>
    <row r="1232" spans="2:11" x14ac:dyDescent="0.2">
      <c r="B1232" s="74"/>
      <c r="K1232" s="73"/>
    </row>
    <row r="1233" spans="2:11" x14ac:dyDescent="0.2">
      <c r="B1233" s="74"/>
      <c r="K1233" s="73"/>
    </row>
    <row r="1234" spans="2:11" x14ac:dyDescent="0.2">
      <c r="B1234" s="74"/>
      <c r="K1234" s="73"/>
    </row>
    <row r="1235" spans="2:11" x14ac:dyDescent="0.2">
      <c r="B1235" s="74"/>
      <c r="K1235" s="73"/>
    </row>
    <row r="1236" spans="2:11" x14ac:dyDescent="0.2">
      <c r="B1236" s="74"/>
      <c r="K1236" s="73"/>
    </row>
    <row r="1237" spans="2:11" x14ac:dyDescent="0.2">
      <c r="B1237" s="74"/>
      <c r="K1237" s="73"/>
    </row>
    <row r="1238" spans="2:11" x14ac:dyDescent="0.2">
      <c r="B1238" s="74"/>
      <c r="K1238" s="73"/>
    </row>
    <row r="1239" spans="2:11" x14ac:dyDescent="0.2">
      <c r="B1239" s="74"/>
      <c r="K1239" s="73"/>
    </row>
    <row r="1240" spans="2:11" x14ac:dyDescent="0.2">
      <c r="B1240" s="74"/>
      <c r="K1240" s="73"/>
    </row>
    <row r="1241" spans="2:11" x14ac:dyDescent="0.2">
      <c r="B1241" s="74"/>
      <c r="K1241" s="73"/>
    </row>
    <row r="1242" spans="2:11" x14ac:dyDescent="0.2">
      <c r="B1242" s="74"/>
      <c r="K1242" s="73"/>
    </row>
    <row r="1243" spans="2:11" x14ac:dyDescent="0.2">
      <c r="B1243" s="74"/>
      <c r="K1243" s="73"/>
    </row>
    <row r="1244" spans="2:11" x14ac:dyDescent="0.2">
      <c r="B1244" s="74"/>
      <c r="K1244" s="73"/>
    </row>
    <row r="1245" spans="2:11" x14ac:dyDescent="0.2">
      <c r="B1245" s="74"/>
      <c r="K1245" s="73"/>
    </row>
    <row r="1246" spans="2:11" x14ac:dyDescent="0.2">
      <c r="B1246" s="74"/>
      <c r="K1246" s="73"/>
    </row>
    <row r="1247" spans="2:11" x14ac:dyDescent="0.2">
      <c r="B1247" s="74"/>
      <c r="K1247" s="73"/>
    </row>
    <row r="1248" spans="2:11" x14ac:dyDescent="0.2">
      <c r="B1248" s="74"/>
      <c r="K1248" s="73"/>
    </row>
    <row r="1249" spans="2:11" x14ac:dyDescent="0.2">
      <c r="B1249" s="74"/>
      <c r="K1249" s="73"/>
    </row>
    <row r="1250" spans="2:11" x14ac:dyDescent="0.2">
      <c r="B1250" s="74"/>
      <c r="K1250" s="73"/>
    </row>
    <row r="1251" spans="2:11" x14ac:dyDescent="0.2">
      <c r="B1251" s="74"/>
      <c r="K1251" s="73"/>
    </row>
    <row r="1252" spans="2:11" x14ac:dyDescent="0.2">
      <c r="B1252" s="74"/>
      <c r="K1252" s="73"/>
    </row>
    <row r="1253" spans="2:11" x14ac:dyDescent="0.2">
      <c r="B1253" s="74"/>
      <c r="K1253" s="73"/>
    </row>
    <row r="1254" spans="2:11" x14ac:dyDescent="0.2">
      <c r="B1254" s="74"/>
      <c r="K1254" s="73"/>
    </row>
    <row r="1255" spans="2:11" x14ac:dyDescent="0.2">
      <c r="B1255" s="74"/>
      <c r="K1255" s="73"/>
    </row>
    <row r="1256" spans="2:11" x14ac:dyDescent="0.2">
      <c r="B1256" s="74"/>
      <c r="K1256" s="73"/>
    </row>
    <row r="1257" spans="2:11" x14ac:dyDescent="0.2">
      <c r="B1257" s="74"/>
      <c r="K1257" s="73"/>
    </row>
    <row r="1258" spans="2:11" x14ac:dyDescent="0.2">
      <c r="B1258" s="74"/>
      <c r="K1258" s="73"/>
    </row>
    <row r="1259" spans="2:11" x14ac:dyDescent="0.2">
      <c r="B1259" s="74"/>
      <c r="K1259" s="73"/>
    </row>
    <row r="1260" spans="2:11" x14ac:dyDescent="0.2">
      <c r="B1260" s="74"/>
      <c r="K1260" s="73"/>
    </row>
    <row r="1261" spans="2:11" x14ac:dyDescent="0.2">
      <c r="B1261" s="74"/>
      <c r="K1261" s="73"/>
    </row>
    <row r="1262" spans="2:11" x14ac:dyDescent="0.2">
      <c r="B1262" s="74"/>
      <c r="K1262" s="73"/>
    </row>
    <row r="1263" spans="2:11" x14ac:dyDescent="0.2">
      <c r="B1263" s="74"/>
      <c r="K1263" s="73"/>
    </row>
    <row r="1264" spans="2:11" x14ac:dyDescent="0.2">
      <c r="B1264" s="74"/>
      <c r="K1264" s="73"/>
    </row>
    <row r="1265" spans="2:11" x14ac:dyDescent="0.2">
      <c r="B1265" s="74"/>
      <c r="K1265" s="73"/>
    </row>
    <row r="1266" spans="2:11" x14ac:dyDescent="0.2">
      <c r="B1266" s="74"/>
      <c r="K1266" s="73"/>
    </row>
    <row r="1267" spans="2:11" x14ac:dyDescent="0.2">
      <c r="B1267" s="74"/>
      <c r="K1267" s="73"/>
    </row>
    <row r="1268" spans="2:11" x14ac:dyDescent="0.2">
      <c r="B1268" s="74"/>
      <c r="K1268" s="73"/>
    </row>
    <row r="1269" spans="2:11" x14ac:dyDescent="0.2">
      <c r="B1269" s="74"/>
      <c r="K1269" s="73"/>
    </row>
    <row r="1270" spans="2:11" x14ac:dyDescent="0.2">
      <c r="B1270" s="74"/>
      <c r="K1270" s="73"/>
    </row>
    <row r="1271" spans="2:11" x14ac:dyDescent="0.2">
      <c r="B1271" s="74"/>
      <c r="K1271" s="73"/>
    </row>
    <row r="1272" spans="2:11" x14ac:dyDescent="0.2">
      <c r="B1272" s="74"/>
      <c r="K1272" s="73"/>
    </row>
    <row r="1273" spans="2:11" x14ac:dyDescent="0.2">
      <c r="B1273" s="74"/>
      <c r="K1273" s="73"/>
    </row>
    <row r="1274" spans="2:11" x14ac:dyDescent="0.2">
      <c r="B1274" s="74"/>
      <c r="K1274" s="73"/>
    </row>
    <row r="1275" spans="2:11" x14ac:dyDescent="0.2">
      <c r="B1275" s="74"/>
      <c r="K1275" s="73"/>
    </row>
    <row r="1276" spans="2:11" x14ac:dyDescent="0.2">
      <c r="B1276" s="74"/>
      <c r="K1276" s="73"/>
    </row>
    <row r="1277" spans="2:11" x14ac:dyDescent="0.2">
      <c r="B1277" s="74"/>
      <c r="K1277" s="73"/>
    </row>
    <row r="1278" spans="2:11" x14ac:dyDescent="0.2">
      <c r="B1278" s="74"/>
      <c r="K1278" s="73"/>
    </row>
    <row r="1279" spans="2:11" x14ac:dyDescent="0.2">
      <c r="B1279" s="74"/>
      <c r="K1279" s="73"/>
    </row>
    <row r="1280" spans="2:11" x14ac:dyDescent="0.2">
      <c r="B1280" s="74"/>
      <c r="K1280" s="73"/>
    </row>
    <row r="1281" spans="2:11" x14ac:dyDescent="0.2">
      <c r="B1281" s="74"/>
      <c r="K1281" s="73"/>
    </row>
    <row r="1282" spans="2:11" x14ac:dyDescent="0.2">
      <c r="B1282" s="74"/>
      <c r="K1282" s="73"/>
    </row>
    <row r="1283" spans="2:11" x14ac:dyDescent="0.2">
      <c r="B1283" s="74"/>
      <c r="K1283" s="73"/>
    </row>
    <row r="1284" spans="2:11" x14ac:dyDescent="0.2">
      <c r="B1284" s="74"/>
      <c r="K1284" s="73"/>
    </row>
    <row r="1285" spans="2:11" x14ac:dyDescent="0.2">
      <c r="B1285" s="74"/>
      <c r="K1285" s="73"/>
    </row>
    <row r="1286" spans="2:11" x14ac:dyDescent="0.2">
      <c r="B1286" s="74"/>
      <c r="K1286" s="73"/>
    </row>
    <row r="1287" spans="2:11" x14ac:dyDescent="0.2">
      <c r="B1287" s="74"/>
      <c r="K1287" s="73"/>
    </row>
    <row r="1288" spans="2:11" x14ac:dyDescent="0.2">
      <c r="B1288" s="74"/>
      <c r="K1288" s="73"/>
    </row>
    <row r="1289" spans="2:11" x14ac:dyDescent="0.2">
      <c r="B1289" s="74"/>
      <c r="K1289" s="73"/>
    </row>
    <row r="1290" spans="2:11" x14ac:dyDescent="0.2">
      <c r="B1290" s="74"/>
      <c r="K1290" s="73"/>
    </row>
    <row r="1291" spans="2:11" x14ac:dyDescent="0.2">
      <c r="B1291" s="74"/>
      <c r="K1291" s="73"/>
    </row>
    <row r="1292" spans="2:11" x14ac:dyDescent="0.2">
      <c r="B1292" s="74"/>
      <c r="K1292" s="73"/>
    </row>
    <row r="1293" spans="2:11" x14ac:dyDescent="0.2">
      <c r="B1293" s="74"/>
      <c r="K1293" s="73"/>
    </row>
    <row r="1294" spans="2:11" x14ac:dyDescent="0.2">
      <c r="B1294" s="74"/>
      <c r="K1294" s="73"/>
    </row>
    <row r="1295" spans="2:11" x14ac:dyDescent="0.2">
      <c r="B1295" s="74"/>
      <c r="K1295" s="73"/>
    </row>
    <row r="1296" spans="2:11" x14ac:dyDescent="0.2">
      <c r="B1296" s="74"/>
      <c r="K1296" s="73"/>
    </row>
    <row r="1297" spans="2:11" x14ac:dyDescent="0.2">
      <c r="B1297" s="74"/>
      <c r="K1297" s="73"/>
    </row>
    <row r="1298" spans="2:11" x14ac:dyDescent="0.2">
      <c r="B1298" s="74"/>
      <c r="K1298" s="73"/>
    </row>
    <row r="1299" spans="2:11" x14ac:dyDescent="0.2">
      <c r="B1299" s="74"/>
      <c r="K1299" s="73"/>
    </row>
    <row r="1300" spans="2:11" x14ac:dyDescent="0.2">
      <c r="B1300" s="74"/>
      <c r="K1300" s="73"/>
    </row>
    <row r="1301" spans="2:11" x14ac:dyDescent="0.2">
      <c r="B1301" s="74"/>
      <c r="K1301" s="73"/>
    </row>
    <row r="1302" spans="2:11" x14ac:dyDescent="0.2">
      <c r="B1302" s="74"/>
      <c r="K1302" s="73"/>
    </row>
    <row r="1303" spans="2:11" x14ac:dyDescent="0.2">
      <c r="B1303" s="74"/>
      <c r="K1303" s="73"/>
    </row>
    <row r="1304" spans="2:11" x14ac:dyDescent="0.2">
      <c r="B1304" s="74"/>
      <c r="K1304" s="73"/>
    </row>
    <row r="1305" spans="2:11" x14ac:dyDescent="0.2">
      <c r="B1305" s="74"/>
      <c r="K1305" s="73"/>
    </row>
    <row r="1306" spans="2:11" x14ac:dyDescent="0.2">
      <c r="B1306" s="74"/>
      <c r="K1306" s="73"/>
    </row>
    <row r="1307" spans="2:11" x14ac:dyDescent="0.2">
      <c r="B1307" s="74"/>
      <c r="K1307" s="73"/>
    </row>
    <row r="1308" spans="2:11" x14ac:dyDescent="0.2">
      <c r="B1308" s="74"/>
      <c r="K1308" s="73"/>
    </row>
    <row r="1309" spans="2:11" x14ac:dyDescent="0.2">
      <c r="B1309" s="74"/>
      <c r="K1309" s="73"/>
    </row>
    <row r="1310" spans="2:11" x14ac:dyDescent="0.2">
      <c r="B1310" s="74"/>
      <c r="K1310" s="73"/>
    </row>
    <row r="1311" spans="2:11" x14ac:dyDescent="0.2">
      <c r="B1311" s="74"/>
      <c r="K1311" s="73"/>
    </row>
    <row r="1312" spans="2:11" x14ac:dyDescent="0.2">
      <c r="B1312" s="74"/>
      <c r="K1312" s="73"/>
    </row>
    <row r="1313" spans="2:11" x14ac:dyDescent="0.2">
      <c r="B1313" s="74"/>
      <c r="K1313" s="73"/>
    </row>
    <row r="1314" spans="2:11" x14ac:dyDescent="0.2">
      <c r="B1314" s="74"/>
      <c r="K1314" s="73"/>
    </row>
    <row r="1315" spans="2:11" x14ac:dyDescent="0.2">
      <c r="B1315" s="74"/>
      <c r="K1315" s="73"/>
    </row>
    <row r="1316" spans="2:11" x14ac:dyDescent="0.2">
      <c r="B1316" s="74"/>
      <c r="K1316" s="73"/>
    </row>
    <row r="1317" spans="2:11" x14ac:dyDescent="0.2">
      <c r="B1317" s="74"/>
      <c r="K1317" s="73"/>
    </row>
    <row r="1318" spans="2:11" x14ac:dyDescent="0.2">
      <c r="B1318" s="74"/>
      <c r="K1318" s="73"/>
    </row>
    <row r="1319" spans="2:11" x14ac:dyDescent="0.2">
      <c r="B1319" s="74"/>
      <c r="K1319" s="73"/>
    </row>
    <row r="1320" spans="2:11" x14ac:dyDescent="0.2">
      <c r="B1320" s="74"/>
      <c r="K1320" s="73"/>
    </row>
    <row r="1321" spans="2:11" x14ac:dyDescent="0.2">
      <c r="B1321" s="74"/>
      <c r="K1321" s="73"/>
    </row>
    <row r="1322" spans="2:11" x14ac:dyDescent="0.2">
      <c r="B1322" s="74"/>
      <c r="K1322" s="73"/>
    </row>
    <row r="1323" spans="2:11" x14ac:dyDescent="0.2">
      <c r="B1323" s="74"/>
      <c r="K1323" s="73"/>
    </row>
    <row r="1324" spans="2:11" x14ac:dyDescent="0.2">
      <c r="B1324" s="74"/>
      <c r="K1324" s="73"/>
    </row>
    <row r="1325" spans="2:11" x14ac:dyDescent="0.2">
      <c r="B1325" s="74"/>
      <c r="K1325" s="73"/>
    </row>
    <row r="1326" spans="2:11" x14ac:dyDescent="0.2">
      <c r="B1326" s="74"/>
      <c r="K1326" s="73"/>
    </row>
    <row r="1327" spans="2:11" x14ac:dyDescent="0.2">
      <c r="B1327" s="74"/>
      <c r="K1327" s="73"/>
    </row>
    <row r="1328" spans="2:11" x14ac:dyDescent="0.2">
      <c r="B1328" s="74"/>
      <c r="K1328" s="73"/>
    </row>
    <row r="1329" spans="2:11" x14ac:dyDescent="0.2">
      <c r="B1329" s="74"/>
      <c r="K1329" s="73"/>
    </row>
    <row r="1330" spans="2:11" x14ac:dyDescent="0.2">
      <c r="B1330" s="74"/>
      <c r="K1330" s="73"/>
    </row>
    <row r="1331" spans="2:11" x14ac:dyDescent="0.2">
      <c r="B1331" s="74"/>
      <c r="K1331" s="73"/>
    </row>
    <row r="1332" spans="2:11" x14ac:dyDescent="0.2">
      <c r="B1332" s="74"/>
      <c r="K1332" s="73"/>
    </row>
    <row r="1333" spans="2:11" x14ac:dyDescent="0.2">
      <c r="B1333" s="74"/>
      <c r="K1333" s="73"/>
    </row>
    <row r="1334" spans="2:11" x14ac:dyDescent="0.2">
      <c r="B1334" s="74"/>
      <c r="K1334" s="73"/>
    </row>
    <row r="1335" spans="2:11" x14ac:dyDescent="0.2">
      <c r="B1335" s="74"/>
      <c r="K1335" s="73"/>
    </row>
    <row r="1336" spans="2:11" x14ac:dyDescent="0.2">
      <c r="B1336" s="74"/>
      <c r="K1336" s="73"/>
    </row>
    <row r="1337" spans="2:11" x14ac:dyDescent="0.2">
      <c r="B1337" s="74"/>
      <c r="K1337" s="73"/>
    </row>
    <row r="1338" spans="2:11" x14ac:dyDescent="0.2">
      <c r="B1338" s="74"/>
      <c r="K1338" s="73"/>
    </row>
    <row r="1339" spans="2:11" x14ac:dyDescent="0.2">
      <c r="B1339" s="74"/>
      <c r="K1339" s="73"/>
    </row>
    <row r="1340" spans="2:11" x14ac:dyDescent="0.2">
      <c r="B1340" s="74"/>
      <c r="K1340" s="73"/>
    </row>
    <row r="1341" spans="2:11" x14ac:dyDescent="0.2">
      <c r="B1341" s="74"/>
      <c r="K1341" s="73"/>
    </row>
    <row r="1342" spans="2:11" x14ac:dyDescent="0.2">
      <c r="B1342" s="74"/>
      <c r="K1342" s="73"/>
    </row>
    <row r="1343" spans="2:11" x14ac:dyDescent="0.2">
      <c r="B1343" s="74"/>
      <c r="K1343" s="73"/>
    </row>
    <row r="1344" spans="2:11" x14ac:dyDescent="0.2">
      <c r="B1344" s="74"/>
      <c r="K1344" s="73"/>
    </row>
    <row r="1345" spans="2:11" x14ac:dyDescent="0.2">
      <c r="B1345" s="74"/>
      <c r="K1345" s="73"/>
    </row>
    <row r="1346" spans="2:11" x14ac:dyDescent="0.2">
      <c r="B1346" s="74"/>
      <c r="K1346" s="73"/>
    </row>
    <row r="1347" spans="2:11" x14ac:dyDescent="0.2">
      <c r="B1347" s="74"/>
      <c r="K1347" s="73"/>
    </row>
    <row r="1348" spans="2:11" x14ac:dyDescent="0.2">
      <c r="B1348" s="74"/>
      <c r="K1348" s="73"/>
    </row>
    <row r="1349" spans="2:11" x14ac:dyDescent="0.2">
      <c r="B1349" s="74"/>
      <c r="K1349" s="73"/>
    </row>
    <row r="1350" spans="2:11" x14ac:dyDescent="0.2">
      <c r="B1350" s="74"/>
      <c r="K1350" s="73"/>
    </row>
    <row r="1351" spans="2:11" x14ac:dyDescent="0.2">
      <c r="B1351" s="74"/>
      <c r="K1351" s="73"/>
    </row>
    <row r="1352" spans="2:11" x14ac:dyDescent="0.2">
      <c r="B1352" s="74"/>
      <c r="K1352" s="73"/>
    </row>
    <row r="1353" spans="2:11" x14ac:dyDescent="0.2">
      <c r="B1353" s="74"/>
      <c r="K1353" s="73"/>
    </row>
    <row r="1354" spans="2:11" x14ac:dyDescent="0.2">
      <c r="B1354" s="74"/>
      <c r="K1354" s="73"/>
    </row>
    <row r="1355" spans="2:11" x14ac:dyDescent="0.2">
      <c r="B1355" s="74"/>
      <c r="K1355" s="73"/>
    </row>
    <row r="1356" spans="2:11" x14ac:dyDescent="0.2">
      <c r="B1356" s="74"/>
      <c r="K1356" s="73"/>
    </row>
    <row r="1357" spans="2:11" x14ac:dyDescent="0.2">
      <c r="B1357" s="74"/>
      <c r="K1357" s="73"/>
    </row>
    <row r="1358" spans="2:11" x14ac:dyDescent="0.2">
      <c r="B1358" s="74"/>
      <c r="K1358" s="73"/>
    </row>
    <row r="1359" spans="2:11" x14ac:dyDescent="0.2">
      <c r="B1359" s="74"/>
      <c r="K1359" s="73"/>
    </row>
    <row r="1360" spans="2:11" x14ac:dyDescent="0.2">
      <c r="B1360" s="74"/>
      <c r="K1360" s="73"/>
    </row>
    <row r="1361" spans="2:11" x14ac:dyDescent="0.2">
      <c r="B1361" s="74"/>
      <c r="K1361" s="73"/>
    </row>
    <row r="1362" spans="2:11" x14ac:dyDescent="0.2">
      <c r="B1362" s="74"/>
      <c r="K1362" s="73"/>
    </row>
    <row r="1363" spans="2:11" x14ac:dyDescent="0.2">
      <c r="B1363" s="74"/>
      <c r="K1363" s="73"/>
    </row>
    <row r="1364" spans="2:11" x14ac:dyDescent="0.2">
      <c r="B1364" s="74"/>
      <c r="K1364" s="73"/>
    </row>
    <row r="1365" spans="2:11" x14ac:dyDescent="0.2">
      <c r="B1365" s="74"/>
      <c r="K1365" s="73"/>
    </row>
    <row r="1366" spans="2:11" x14ac:dyDescent="0.2">
      <c r="B1366" s="74"/>
      <c r="K1366" s="73"/>
    </row>
    <row r="1367" spans="2:11" x14ac:dyDescent="0.2">
      <c r="B1367" s="74"/>
      <c r="K1367" s="73"/>
    </row>
    <row r="1368" spans="2:11" x14ac:dyDescent="0.2">
      <c r="B1368" s="74"/>
      <c r="K1368" s="73"/>
    </row>
    <row r="1369" spans="2:11" x14ac:dyDescent="0.2">
      <c r="B1369" s="74"/>
      <c r="K1369" s="73"/>
    </row>
    <row r="1370" spans="2:11" x14ac:dyDescent="0.2">
      <c r="B1370" s="74"/>
      <c r="K1370" s="73"/>
    </row>
    <row r="1371" spans="2:11" x14ac:dyDescent="0.2">
      <c r="B1371" s="74"/>
      <c r="K1371" s="73"/>
    </row>
    <row r="1372" spans="2:11" x14ac:dyDescent="0.2">
      <c r="B1372" s="74"/>
      <c r="K1372" s="73"/>
    </row>
    <row r="1373" spans="2:11" x14ac:dyDescent="0.2">
      <c r="B1373" s="74"/>
      <c r="K1373" s="73"/>
    </row>
    <row r="1374" spans="2:11" x14ac:dyDescent="0.2">
      <c r="B1374" s="74"/>
      <c r="K1374" s="73"/>
    </row>
    <row r="1375" spans="2:11" x14ac:dyDescent="0.2">
      <c r="B1375" s="74"/>
      <c r="K1375" s="73"/>
    </row>
    <row r="1376" spans="2:11" x14ac:dyDescent="0.2">
      <c r="B1376" s="74"/>
      <c r="K1376" s="73"/>
    </row>
    <row r="1377" spans="2:11" x14ac:dyDescent="0.2">
      <c r="B1377" s="74"/>
      <c r="K1377" s="73"/>
    </row>
    <row r="1378" spans="2:11" x14ac:dyDescent="0.2">
      <c r="B1378" s="74"/>
      <c r="K1378" s="73"/>
    </row>
    <row r="1379" spans="2:11" x14ac:dyDescent="0.2">
      <c r="B1379" s="74"/>
      <c r="K1379" s="73"/>
    </row>
    <row r="1380" spans="2:11" x14ac:dyDescent="0.2">
      <c r="B1380" s="74"/>
      <c r="K1380" s="73"/>
    </row>
    <row r="1381" spans="2:11" x14ac:dyDescent="0.2">
      <c r="B1381" s="74"/>
      <c r="K1381" s="73"/>
    </row>
    <row r="1382" spans="2:11" x14ac:dyDescent="0.2">
      <c r="B1382" s="74"/>
      <c r="K1382" s="73"/>
    </row>
    <row r="1383" spans="2:11" x14ac:dyDescent="0.2">
      <c r="B1383" s="74"/>
      <c r="K1383" s="73"/>
    </row>
    <row r="1384" spans="2:11" x14ac:dyDescent="0.2">
      <c r="B1384" s="74"/>
      <c r="K1384" s="73"/>
    </row>
    <row r="1385" spans="2:11" x14ac:dyDescent="0.2">
      <c r="B1385" s="74"/>
      <c r="K1385" s="73"/>
    </row>
    <row r="1386" spans="2:11" x14ac:dyDescent="0.2">
      <c r="B1386" s="74"/>
      <c r="K1386" s="73"/>
    </row>
    <row r="1387" spans="2:11" x14ac:dyDescent="0.2">
      <c r="B1387" s="74"/>
      <c r="K1387" s="73"/>
    </row>
    <row r="1388" spans="2:11" x14ac:dyDescent="0.2">
      <c r="B1388" s="74"/>
      <c r="K1388" s="73"/>
    </row>
    <row r="1389" spans="2:11" x14ac:dyDescent="0.2">
      <c r="B1389" s="74"/>
      <c r="K1389" s="73"/>
    </row>
    <row r="1390" spans="2:11" x14ac:dyDescent="0.2">
      <c r="B1390" s="74"/>
      <c r="K1390" s="73"/>
    </row>
    <row r="1391" spans="2:11" x14ac:dyDescent="0.2">
      <c r="B1391" s="74"/>
      <c r="K1391" s="73"/>
    </row>
    <row r="1392" spans="2:11" x14ac:dyDescent="0.2">
      <c r="B1392" s="74"/>
      <c r="K1392" s="73"/>
    </row>
    <row r="1393" spans="2:11" x14ac:dyDescent="0.2">
      <c r="B1393" s="74"/>
      <c r="K1393" s="73"/>
    </row>
    <row r="1394" spans="2:11" x14ac:dyDescent="0.2">
      <c r="B1394" s="74"/>
      <c r="K1394" s="73"/>
    </row>
    <row r="1395" spans="2:11" x14ac:dyDescent="0.2">
      <c r="B1395" s="74"/>
      <c r="K1395" s="73"/>
    </row>
    <row r="1396" spans="2:11" x14ac:dyDescent="0.2">
      <c r="B1396" s="74"/>
      <c r="K1396" s="73"/>
    </row>
    <row r="1397" spans="2:11" x14ac:dyDescent="0.2">
      <c r="B1397" s="74"/>
      <c r="K1397" s="73"/>
    </row>
    <row r="1398" spans="2:11" x14ac:dyDescent="0.2">
      <c r="B1398" s="74"/>
      <c r="K1398" s="73"/>
    </row>
    <row r="1399" spans="2:11" x14ac:dyDescent="0.2">
      <c r="B1399" s="74"/>
      <c r="K1399" s="73"/>
    </row>
    <row r="1400" spans="2:11" x14ac:dyDescent="0.2">
      <c r="B1400" s="74"/>
      <c r="K1400" s="73"/>
    </row>
    <row r="1401" spans="2:11" x14ac:dyDescent="0.2">
      <c r="B1401" s="74"/>
      <c r="K1401" s="73"/>
    </row>
    <row r="1402" spans="2:11" x14ac:dyDescent="0.2">
      <c r="B1402" s="74"/>
      <c r="K1402" s="73"/>
    </row>
    <row r="1403" spans="2:11" x14ac:dyDescent="0.2">
      <c r="B1403" s="74"/>
      <c r="K1403" s="73"/>
    </row>
    <row r="1404" spans="2:11" x14ac:dyDescent="0.2">
      <c r="B1404" s="74"/>
      <c r="K1404" s="73"/>
    </row>
    <row r="1405" spans="2:11" x14ac:dyDescent="0.2">
      <c r="B1405" s="74"/>
      <c r="K1405" s="73"/>
    </row>
    <row r="1406" spans="2:11" x14ac:dyDescent="0.2">
      <c r="B1406" s="74"/>
      <c r="K1406" s="73"/>
    </row>
    <row r="1407" spans="2:11" x14ac:dyDescent="0.2">
      <c r="B1407" s="74"/>
      <c r="K1407" s="73"/>
    </row>
    <row r="1408" spans="2:11" x14ac:dyDescent="0.2">
      <c r="B1408" s="74"/>
      <c r="K1408" s="73"/>
    </row>
    <row r="1409" spans="2:11" x14ac:dyDescent="0.2">
      <c r="B1409" s="74"/>
      <c r="K1409" s="73"/>
    </row>
    <row r="1410" spans="2:11" x14ac:dyDescent="0.2">
      <c r="B1410" s="74"/>
      <c r="K1410" s="73"/>
    </row>
    <row r="1411" spans="2:11" x14ac:dyDescent="0.2">
      <c r="B1411" s="74"/>
      <c r="K1411" s="73"/>
    </row>
    <row r="1412" spans="2:11" x14ac:dyDescent="0.2">
      <c r="B1412" s="74"/>
      <c r="K1412" s="73"/>
    </row>
    <row r="1413" spans="2:11" x14ac:dyDescent="0.2">
      <c r="B1413" s="74"/>
      <c r="K1413" s="73"/>
    </row>
    <row r="1414" spans="2:11" x14ac:dyDescent="0.2">
      <c r="B1414" s="74"/>
      <c r="K1414" s="73"/>
    </row>
    <row r="1415" spans="2:11" x14ac:dyDescent="0.2">
      <c r="B1415" s="74"/>
      <c r="K1415" s="73"/>
    </row>
    <row r="1416" spans="2:11" x14ac:dyDescent="0.2">
      <c r="B1416" s="74"/>
      <c r="K1416" s="73"/>
    </row>
    <row r="1417" spans="2:11" x14ac:dyDescent="0.2">
      <c r="B1417" s="74"/>
      <c r="K1417" s="73"/>
    </row>
    <row r="1418" spans="2:11" x14ac:dyDescent="0.2">
      <c r="B1418" s="74"/>
      <c r="K1418" s="73"/>
    </row>
    <row r="1419" spans="2:11" x14ac:dyDescent="0.2">
      <c r="B1419" s="74"/>
      <c r="K1419" s="73"/>
    </row>
    <row r="1420" spans="2:11" x14ac:dyDescent="0.2">
      <c r="B1420" s="74"/>
      <c r="K1420" s="73"/>
    </row>
    <row r="1421" spans="2:11" x14ac:dyDescent="0.2">
      <c r="B1421" s="74"/>
      <c r="K1421" s="73"/>
    </row>
    <row r="1422" spans="2:11" x14ac:dyDescent="0.2">
      <c r="B1422" s="74"/>
      <c r="K1422" s="73"/>
    </row>
    <row r="1423" spans="2:11" x14ac:dyDescent="0.2">
      <c r="B1423" s="74"/>
      <c r="K1423" s="73"/>
    </row>
    <row r="1424" spans="2:11" x14ac:dyDescent="0.2">
      <c r="B1424" s="74"/>
      <c r="K1424" s="73"/>
    </row>
    <row r="1425" spans="2:11" x14ac:dyDescent="0.2">
      <c r="B1425" s="74"/>
      <c r="K1425" s="73"/>
    </row>
    <row r="1426" spans="2:11" x14ac:dyDescent="0.2">
      <c r="B1426" s="74"/>
      <c r="K1426" s="73"/>
    </row>
    <row r="1427" spans="2:11" x14ac:dyDescent="0.2">
      <c r="B1427" s="74"/>
      <c r="K1427" s="73"/>
    </row>
    <row r="1428" spans="2:11" x14ac:dyDescent="0.2">
      <c r="B1428" s="74"/>
      <c r="K1428" s="73"/>
    </row>
    <row r="1429" spans="2:11" x14ac:dyDescent="0.2">
      <c r="B1429" s="74"/>
      <c r="K1429" s="73"/>
    </row>
    <row r="1430" spans="2:11" x14ac:dyDescent="0.2">
      <c r="B1430" s="74"/>
      <c r="K1430" s="73"/>
    </row>
    <row r="1431" spans="2:11" x14ac:dyDescent="0.2">
      <c r="B1431" s="74"/>
      <c r="K1431" s="73"/>
    </row>
    <row r="1432" spans="2:11" x14ac:dyDescent="0.2">
      <c r="B1432" s="74"/>
      <c r="K1432" s="73"/>
    </row>
    <row r="1433" spans="2:11" x14ac:dyDescent="0.2">
      <c r="B1433" s="74"/>
      <c r="K1433" s="73"/>
    </row>
    <row r="1434" spans="2:11" x14ac:dyDescent="0.2">
      <c r="B1434" s="74"/>
      <c r="K1434" s="73"/>
    </row>
    <row r="1435" spans="2:11" x14ac:dyDescent="0.2">
      <c r="B1435" s="74"/>
      <c r="K1435" s="73"/>
    </row>
    <row r="1436" spans="2:11" x14ac:dyDescent="0.2">
      <c r="B1436" s="74"/>
      <c r="K1436" s="73"/>
    </row>
    <row r="1437" spans="2:11" x14ac:dyDescent="0.2">
      <c r="B1437" s="74"/>
      <c r="K1437" s="73"/>
    </row>
    <row r="1438" spans="2:11" x14ac:dyDescent="0.2">
      <c r="B1438" s="74"/>
      <c r="K1438" s="73"/>
    </row>
    <row r="1439" spans="2:11" x14ac:dyDescent="0.2">
      <c r="B1439" s="74"/>
      <c r="K1439" s="73"/>
    </row>
    <row r="1440" spans="2:11" x14ac:dyDescent="0.2">
      <c r="B1440" s="74"/>
      <c r="K1440" s="73"/>
    </row>
    <row r="1441" spans="2:11" x14ac:dyDescent="0.2">
      <c r="B1441" s="74"/>
      <c r="K1441" s="73"/>
    </row>
    <row r="1442" spans="2:11" x14ac:dyDescent="0.2">
      <c r="B1442" s="74"/>
      <c r="K1442" s="73"/>
    </row>
    <row r="1443" spans="2:11" x14ac:dyDescent="0.2">
      <c r="B1443" s="74"/>
      <c r="K1443" s="73"/>
    </row>
    <row r="1444" spans="2:11" x14ac:dyDescent="0.2">
      <c r="B1444" s="74"/>
      <c r="K1444" s="73"/>
    </row>
    <row r="1445" spans="2:11" x14ac:dyDescent="0.2">
      <c r="B1445" s="74"/>
      <c r="K1445" s="73"/>
    </row>
    <row r="1446" spans="2:11" x14ac:dyDescent="0.2">
      <c r="B1446" s="74"/>
      <c r="K1446" s="73"/>
    </row>
    <row r="1447" spans="2:11" x14ac:dyDescent="0.2">
      <c r="B1447" s="74"/>
      <c r="K1447" s="73"/>
    </row>
    <row r="1448" spans="2:11" x14ac:dyDescent="0.2">
      <c r="B1448" s="74"/>
      <c r="K1448" s="73"/>
    </row>
    <row r="1449" spans="2:11" x14ac:dyDescent="0.2">
      <c r="B1449" s="74"/>
      <c r="K1449" s="73"/>
    </row>
    <row r="1450" spans="2:11" x14ac:dyDescent="0.2">
      <c r="B1450" s="74"/>
      <c r="K1450" s="73"/>
    </row>
    <row r="1451" spans="2:11" x14ac:dyDescent="0.2">
      <c r="B1451" s="74"/>
      <c r="K1451" s="73"/>
    </row>
    <row r="1452" spans="2:11" x14ac:dyDescent="0.2">
      <c r="B1452" s="74"/>
      <c r="K1452" s="73"/>
    </row>
    <row r="1453" spans="2:11" x14ac:dyDescent="0.2">
      <c r="B1453" s="74"/>
      <c r="K1453" s="73"/>
    </row>
    <row r="1454" spans="2:11" x14ac:dyDescent="0.2">
      <c r="B1454" s="74"/>
      <c r="K1454" s="73"/>
    </row>
    <row r="1455" spans="2:11" x14ac:dyDescent="0.2">
      <c r="B1455" s="74"/>
      <c r="K1455" s="73"/>
    </row>
    <row r="1456" spans="2:11" x14ac:dyDescent="0.2">
      <c r="B1456" s="74"/>
      <c r="K1456" s="73"/>
    </row>
    <row r="1457" spans="2:11" x14ac:dyDescent="0.2">
      <c r="B1457" s="74"/>
      <c r="K1457" s="73"/>
    </row>
    <row r="1458" spans="2:11" x14ac:dyDescent="0.2">
      <c r="B1458" s="74"/>
      <c r="K1458" s="73"/>
    </row>
    <row r="1459" spans="2:11" x14ac:dyDescent="0.2">
      <c r="B1459" s="74"/>
      <c r="K1459" s="73"/>
    </row>
    <row r="1460" spans="2:11" x14ac:dyDescent="0.2">
      <c r="B1460" s="74"/>
      <c r="K1460" s="73"/>
    </row>
    <row r="1461" spans="2:11" x14ac:dyDescent="0.2">
      <c r="B1461" s="74"/>
      <c r="K1461" s="73"/>
    </row>
    <row r="1462" spans="2:11" x14ac:dyDescent="0.2">
      <c r="B1462" s="74"/>
      <c r="K1462" s="73"/>
    </row>
    <row r="1463" spans="2:11" x14ac:dyDescent="0.2">
      <c r="B1463" s="74"/>
      <c r="K1463" s="73"/>
    </row>
    <row r="1464" spans="2:11" x14ac:dyDescent="0.2">
      <c r="B1464" s="74"/>
      <c r="K1464" s="73"/>
    </row>
    <row r="1465" spans="2:11" x14ac:dyDescent="0.2">
      <c r="B1465" s="74"/>
      <c r="K1465" s="73"/>
    </row>
    <row r="1466" spans="2:11" x14ac:dyDescent="0.2">
      <c r="B1466" s="74"/>
      <c r="K1466" s="73"/>
    </row>
    <row r="1467" spans="2:11" x14ac:dyDescent="0.2">
      <c r="B1467" s="74"/>
      <c r="K1467" s="73"/>
    </row>
    <row r="1468" spans="2:11" x14ac:dyDescent="0.2">
      <c r="B1468" s="74"/>
      <c r="K1468" s="73"/>
    </row>
    <row r="1469" spans="2:11" x14ac:dyDescent="0.2">
      <c r="B1469" s="74"/>
      <c r="K1469" s="73"/>
    </row>
    <row r="1470" spans="2:11" x14ac:dyDescent="0.2">
      <c r="B1470" s="74"/>
      <c r="K1470" s="73"/>
    </row>
    <row r="1471" spans="2:11" x14ac:dyDescent="0.2">
      <c r="B1471" s="74"/>
      <c r="K1471" s="73"/>
    </row>
    <row r="1472" spans="2:11" x14ac:dyDescent="0.2">
      <c r="B1472" s="74"/>
      <c r="K1472" s="73"/>
    </row>
    <row r="1473" spans="2:11" x14ac:dyDescent="0.2">
      <c r="B1473" s="74"/>
      <c r="K1473" s="73"/>
    </row>
    <row r="1474" spans="2:11" x14ac:dyDescent="0.2">
      <c r="B1474" s="74"/>
      <c r="K1474" s="73"/>
    </row>
    <row r="1475" spans="2:11" x14ac:dyDescent="0.2">
      <c r="B1475" s="74"/>
      <c r="K1475" s="73"/>
    </row>
    <row r="1476" spans="2:11" x14ac:dyDescent="0.2">
      <c r="B1476" s="74"/>
      <c r="K1476" s="73"/>
    </row>
    <row r="1477" spans="2:11" x14ac:dyDescent="0.2">
      <c r="B1477" s="74"/>
      <c r="K1477" s="73"/>
    </row>
    <row r="1478" spans="2:11" x14ac:dyDescent="0.2">
      <c r="B1478" s="74"/>
      <c r="K1478" s="73"/>
    </row>
    <row r="1479" spans="2:11" x14ac:dyDescent="0.2">
      <c r="B1479" s="74"/>
      <c r="K1479" s="73"/>
    </row>
    <row r="1480" spans="2:11" x14ac:dyDescent="0.2">
      <c r="B1480" s="74"/>
      <c r="K1480" s="73"/>
    </row>
    <row r="1481" spans="2:11" x14ac:dyDescent="0.2">
      <c r="B1481" s="74"/>
      <c r="K1481" s="73"/>
    </row>
    <row r="1482" spans="2:11" x14ac:dyDescent="0.2">
      <c r="B1482" s="74"/>
      <c r="K1482" s="73"/>
    </row>
    <row r="1483" spans="2:11" x14ac:dyDescent="0.2">
      <c r="B1483" s="74"/>
      <c r="K1483" s="73"/>
    </row>
    <row r="1484" spans="2:11" x14ac:dyDescent="0.2">
      <c r="B1484" s="74"/>
      <c r="K1484" s="73"/>
    </row>
    <row r="1485" spans="2:11" x14ac:dyDescent="0.2">
      <c r="B1485" s="74"/>
      <c r="K1485" s="73"/>
    </row>
    <row r="1486" spans="2:11" x14ac:dyDescent="0.2">
      <c r="B1486" s="74"/>
      <c r="K1486" s="73"/>
    </row>
    <row r="1487" spans="2:11" x14ac:dyDescent="0.2">
      <c r="B1487" s="74"/>
      <c r="K1487" s="73"/>
    </row>
    <row r="1488" spans="2:11" x14ac:dyDescent="0.2">
      <c r="B1488" s="74"/>
      <c r="K1488" s="73"/>
    </row>
    <row r="1489" spans="2:11" x14ac:dyDescent="0.2">
      <c r="B1489" s="74"/>
      <c r="K1489" s="73"/>
    </row>
    <row r="1490" spans="2:11" x14ac:dyDescent="0.2">
      <c r="B1490" s="74"/>
      <c r="K1490" s="73"/>
    </row>
    <row r="1491" spans="2:11" x14ac:dyDescent="0.2">
      <c r="B1491" s="74"/>
      <c r="K1491" s="73"/>
    </row>
    <row r="1492" spans="2:11" x14ac:dyDescent="0.2">
      <c r="B1492" s="74"/>
      <c r="K1492" s="73"/>
    </row>
    <row r="1493" spans="2:11" x14ac:dyDescent="0.2">
      <c r="B1493" s="74"/>
      <c r="K1493" s="73"/>
    </row>
    <row r="1494" spans="2:11" x14ac:dyDescent="0.2">
      <c r="B1494" s="74"/>
      <c r="K1494" s="73"/>
    </row>
    <row r="1495" spans="2:11" x14ac:dyDescent="0.2">
      <c r="B1495" s="74"/>
      <c r="K1495" s="73"/>
    </row>
    <row r="1496" spans="2:11" x14ac:dyDescent="0.2">
      <c r="B1496" s="74"/>
      <c r="K1496" s="73"/>
    </row>
    <row r="1497" spans="2:11" x14ac:dyDescent="0.2">
      <c r="B1497" s="74"/>
      <c r="K1497" s="73"/>
    </row>
    <row r="1498" spans="2:11" x14ac:dyDescent="0.2">
      <c r="B1498" s="74"/>
      <c r="K1498" s="73"/>
    </row>
    <row r="1499" spans="2:11" x14ac:dyDescent="0.2">
      <c r="B1499" s="74"/>
      <c r="K1499" s="73"/>
    </row>
    <row r="1500" spans="2:11" x14ac:dyDescent="0.2">
      <c r="B1500" s="74"/>
      <c r="K1500" s="73"/>
    </row>
    <row r="1501" spans="2:11" x14ac:dyDescent="0.2">
      <c r="B1501" s="74"/>
      <c r="K1501" s="73"/>
    </row>
    <row r="1502" spans="2:11" x14ac:dyDescent="0.2">
      <c r="B1502" s="74"/>
      <c r="K1502" s="73"/>
    </row>
    <row r="1503" spans="2:11" x14ac:dyDescent="0.2">
      <c r="B1503" s="74"/>
      <c r="K1503" s="73"/>
    </row>
    <row r="1504" spans="2:11" x14ac:dyDescent="0.2">
      <c r="B1504" s="74"/>
      <c r="K1504" s="73"/>
    </row>
    <row r="1505" spans="2:11" x14ac:dyDescent="0.2">
      <c r="B1505" s="74"/>
      <c r="K1505" s="73"/>
    </row>
    <row r="1506" spans="2:11" x14ac:dyDescent="0.2">
      <c r="B1506" s="74"/>
      <c r="K1506" s="73"/>
    </row>
    <row r="1507" spans="2:11" x14ac:dyDescent="0.2">
      <c r="B1507" s="74"/>
      <c r="K1507" s="73"/>
    </row>
    <row r="1508" spans="2:11" x14ac:dyDescent="0.2">
      <c r="B1508" s="74"/>
      <c r="K1508" s="73"/>
    </row>
    <row r="1509" spans="2:11" x14ac:dyDescent="0.2">
      <c r="B1509" s="74"/>
      <c r="K1509" s="73"/>
    </row>
    <row r="1510" spans="2:11" x14ac:dyDescent="0.2">
      <c r="B1510" s="74"/>
      <c r="K1510" s="73"/>
    </row>
    <row r="1511" spans="2:11" x14ac:dyDescent="0.2">
      <c r="B1511" s="74"/>
      <c r="K1511" s="73"/>
    </row>
    <row r="1512" spans="2:11" x14ac:dyDescent="0.2">
      <c r="B1512" s="74"/>
      <c r="K1512" s="73"/>
    </row>
    <row r="1513" spans="2:11" x14ac:dyDescent="0.2">
      <c r="B1513" s="74"/>
      <c r="K1513" s="73"/>
    </row>
    <row r="1514" spans="2:11" x14ac:dyDescent="0.2">
      <c r="B1514" s="74"/>
      <c r="K1514" s="73"/>
    </row>
    <row r="1515" spans="2:11" x14ac:dyDescent="0.2">
      <c r="B1515" s="74"/>
      <c r="K1515" s="73"/>
    </row>
    <row r="1516" spans="2:11" x14ac:dyDescent="0.2">
      <c r="B1516" s="74"/>
      <c r="K1516" s="73"/>
    </row>
    <row r="1517" spans="2:11" x14ac:dyDescent="0.2">
      <c r="B1517" s="74"/>
      <c r="K1517" s="73"/>
    </row>
    <row r="1518" spans="2:11" x14ac:dyDescent="0.2">
      <c r="B1518" s="74"/>
      <c r="K1518" s="73"/>
    </row>
    <row r="1519" spans="2:11" x14ac:dyDescent="0.2">
      <c r="B1519" s="74"/>
      <c r="K1519" s="73"/>
    </row>
    <row r="1520" spans="2:11" x14ac:dyDescent="0.2">
      <c r="B1520" s="74"/>
      <c r="K1520" s="73"/>
    </row>
    <row r="1521" spans="2:11" x14ac:dyDescent="0.2">
      <c r="B1521" s="74"/>
      <c r="K1521" s="73"/>
    </row>
    <row r="1522" spans="2:11" x14ac:dyDescent="0.2">
      <c r="B1522" s="74"/>
      <c r="K1522" s="73"/>
    </row>
    <row r="1523" spans="2:11" x14ac:dyDescent="0.2">
      <c r="B1523" s="74"/>
      <c r="K1523" s="73"/>
    </row>
    <row r="1524" spans="2:11" x14ac:dyDescent="0.2">
      <c r="B1524" s="74"/>
      <c r="K1524" s="73"/>
    </row>
    <row r="1525" spans="2:11" x14ac:dyDescent="0.2">
      <c r="B1525" s="74"/>
      <c r="K1525" s="73"/>
    </row>
    <row r="1526" spans="2:11" x14ac:dyDescent="0.2">
      <c r="B1526" s="74"/>
      <c r="K1526" s="73"/>
    </row>
    <row r="1527" spans="2:11" x14ac:dyDescent="0.2">
      <c r="B1527" s="74"/>
      <c r="K1527" s="73"/>
    </row>
    <row r="1528" spans="2:11" x14ac:dyDescent="0.2">
      <c r="B1528" s="74"/>
      <c r="K1528" s="73"/>
    </row>
    <row r="1529" spans="2:11" x14ac:dyDescent="0.2">
      <c r="B1529" s="74"/>
      <c r="K1529" s="73"/>
    </row>
    <row r="1530" spans="2:11" x14ac:dyDescent="0.2">
      <c r="B1530" s="74"/>
      <c r="K1530" s="73"/>
    </row>
    <row r="1531" spans="2:11" x14ac:dyDescent="0.2">
      <c r="B1531" s="74"/>
      <c r="K1531" s="73"/>
    </row>
    <row r="1532" spans="2:11" x14ac:dyDescent="0.2">
      <c r="B1532" s="74"/>
      <c r="K1532" s="73"/>
    </row>
    <row r="1533" spans="2:11" x14ac:dyDescent="0.2">
      <c r="B1533" s="74"/>
      <c r="K1533" s="73"/>
    </row>
    <row r="1534" spans="2:11" x14ac:dyDescent="0.2">
      <c r="B1534" s="74"/>
      <c r="K1534" s="73"/>
    </row>
    <row r="1535" spans="2:11" x14ac:dyDescent="0.2">
      <c r="B1535" s="74"/>
      <c r="K1535" s="73"/>
    </row>
    <row r="1536" spans="2:11" x14ac:dyDescent="0.2">
      <c r="B1536" s="74"/>
      <c r="K1536" s="73"/>
    </row>
    <row r="1537" spans="2:11" x14ac:dyDescent="0.2">
      <c r="B1537" s="74"/>
      <c r="K1537" s="73"/>
    </row>
    <row r="1538" spans="2:11" x14ac:dyDescent="0.2">
      <c r="B1538" s="74"/>
      <c r="K1538" s="73"/>
    </row>
    <row r="1539" spans="2:11" x14ac:dyDescent="0.2">
      <c r="B1539" s="74"/>
      <c r="K1539" s="73"/>
    </row>
    <row r="1540" spans="2:11" x14ac:dyDescent="0.2">
      <c r="B1540" s="74"/>
      <c r="K1540" s="73"/>
    </row>
    <row r="1541" spans="2:11" x14ac:dyDescent="0.2">
      <c r="B1541" s="74"/>
      <c r="K1541" s="73"/>
    </row>
    <row r="1542" spans="2:11" x14ac:dyDescent="0.2">
      <c r="B1542" s="74"/>
      <c r="K1542" s="73"/>
    </row>
    <row r="1543" spans="2:11" x14ac:dyDescent="0.2">
      <c r="B1543" s="74"/>
      <c r="K1543" s="73"/>
    </row>
    <row r="1544" spans="2:11" x14ac:dyDescent="0.2">
      <c r="B1544" s="74"/>
      <c r="K1544" s="73"/>
    </row>
    <row r="1545" spans="2:11" x14ac:dyDescent="0.2">
      <c r="B1545" s="74"/>
      <c r="K1545" s="73"/>
    </row>
    <row r="1546" spans="2:11" x14ac:dyDescent="0.2">
      <c r="B1546" s="74"/>
      <c r="K1546" s="73"/>
    </row>
    <row r="1547" spans="2:11" x14ac:dyDescent="0.2">
      <c r="B1547" s="74"/>
      <c r="K1547" s="73"/>
    </row>
    <row r="1548" spans="2:11" x14ac:dyDescent="0.2">
      <c r="B1548" s="74"/>
      <c r="K1548" s="73"/>
    </row>
    <row r="1549" spans="2:11" x14ac:dyDescent="0.2">
      <c r="B1549" s="74"/>
      <c r="K1549" s="73"/>
    </row>
    <row r="1550" spans="2:11" x14ac:dyDescent="0.2">
      <c r="B1550" s="74"/>
      <c r="K1550" s="73"/>
    </row>
    <row r="1551" spans="2:11" x14ac:dyDescent="0.2">
      <c r="B1551" s="74"/>
      <c r="K1551" s="73"/>
    </row>
    <row r="1552" spans="2:11" x14ac:dyDescent="0.2">
      <c r="B1552" s="74"/>
      <c r="K1552" s="73"/>
    </row>
    <row r="1553" spans="2:11" x14ac:dyDescent="0.2">
      <c r="B1553" s="74"/>
      <c r="K1553" s="73"/>
    </row>
    <row r="1554" spans="2:11" x14ac:dyDescent="0.2">
      <c r="B1554" s="74"/>
      <c r="K1554" s="73"/>
    </row>
    <row r="1555" spans="2:11" x14ac:dyDescent="0.2">
      <c r="B1555" s="74"/>
      <c r="K1555" s="73"/>
    </row>
    <row r="1556" spans="2:11" x14ac:dyDescent="0.2">
      <c r="B1556" s="74"/>
      <c r="K1556" s="73"/>
    </row>
    <row r="1557" spans="2:11" x14ac:dyDescent="0.2">
      <c r="B1557" s="74"/>
      <c r="K1557" s="73"/>
    </row>
    <row r="1558" spans="2:11" x14ac:dyDescent="0.2">
      <c r="B1558" s="74"/>
      <c r="K1558" s="73"/>
    </row>
    <row r="1559" spans="2:11" x14ac:dyDescent="0.2">
      <c r="B1559" s="74"/>
      <c r="K1559" s="73"/>
    </row>
    <row r="1560" spans="2:11" x14ac:dyDescent="0.2">
      <c r="B1560" s="74"/>
      <c r="K1560" s="73"/>
    </row>
    <row r="1561" spans="2:11" x14ac:dyDescent="0.2">
      <c r="B1561" s="74"/>
      <c r="K1561" s="73"/>
    </row>
    <row r="1562" spans="2:11" x14ac:dyDescent="0.2">
      <c r="B1562" s="74"/>
      <c r="K1562" s="73"/>
    </row>
    <row r="1563" spans="2:11" x14ac:dyDescent="0.2">
      <c r="B1563" s="74"/>
      <c r="K1563" s="73"/>
    </row>
    <row r="1564" spans="2:11" x14ac:dyDescent="0.2">
      <c r="B1564" s="74"/>
      <c r="K1564" s="73"/>
    </row>
    <row r="1565" spans="2:11" x14ac:dyDescent="0.2">
      <c r="B1565" s="74"/>
      <c r="K1565" s="73"/>
    </row>
    <row r="1566" spans="2:11" x14ac:dyDescent="0.2">
      <c r="B1566" s="74"/>
      <c r="K1566" s="73"/>
    </row>
    <row r="1567" spans="2:11" x14ac:dyDescent="0.2">
      <c r="B1567" s="74"/>
      <c r="K1567" s="73"/>
    </row>
    <row r="1568" spans="2:11" x14ac:dyDescent="0.2">
      <c r="B1568" s="74"/>
      <c r="K1568" s="73"/>
    </row>
    <row r="1569" spans="2:11" x14ac:dyDescent="0.2">
      <c r="B1569" s="74"/>
      <c r="K1569" s="73"/>
    </row>
    <row r="1570" spans="2:11" x14ac:dyDescent="0.2">
      <c r="B1570" s="74"/>
      <c r="K1570" s="73"/>
    </row>
    <row r="1571" spans="2:11" x14ac:dyDescent="0.2">
      <c r="B1571" s="74"/>
      <c r="K1571" s="73"/>
    </row>
    <row r="1572" spans="2:11" x14ac:dyDescent="0.2">
      <c r="B1572" s="74"/>
      <c r="K1572" s="73"/>
    </row>
    <row r="1573" spans="2:11" x14ac:dyDescent="0.2">
      <c r="B1573" s="74"/>
      <c r="K1573" s="73"/>
    </row>
    <row r="1574" spans="2:11" x14ac:dyDescent="0.2">
      <c r="B1574" s="74"/>
      <c r="K1574" s="73"/>
    </row>
    <row r="1575" spans="2:11" x14ac:dyDescent="0.2">
      <c r="B1575" s="74"/>
      <c r="K1575" s="73"/>
    </row>
    <row r="1576" spans="2:11" x14ac:dyDescent="0.2">
      <c r="B1576" s="74"/>
      <c r="K1576" s="73"/>
    </row>
    <row r="1577" spans="2:11" x14ac:dyDescent="0.2">
      <c r="B1577" s="74"/>
      <c r="K1577" s="73"/>
    </row>
    <row r="1578" spans="2:11" x14ac:dyDescent="0.2">
      <c r="B1578" s="74"/>
      <c r="K1578" s="73"/>
    </row>
    <row r="1579" spans="2:11" x14ac:dyDescent="0.2">
      <c r="B1579" s="74"/>
      <c r="K1579" s="73"/>
    </row>
    <row r="1580" spans="2:11" x14ac:dyDescent="0.2">
      <c r="B1580" s="74"/>
      <c r="K1580" s="73"/>
    </row>
    <row r="1581" spans="2:11" x14ac:dyDescent="0.2">
      <c r="B1581" s="74"/>
      <c r="K1581" s="73"/>
    </row>
    <row r="1582" spans="2:11" x14ac:dyDescent="0.2">
      <c r="B1582" s="74"/>
      <c r="K1582" s="73"/>
    </row>
    <row r="1583" spans="2:11" x14ac:dyDescent="0.2">
      <c r="B1583" s="74"/>
      <c r="K1583" s="73"/>
    </row>
    <row r="1584" spans="2:11" x14ac:dyDescent="0.2">
      <c r="B1584" s="74"/>
      <c r="K1584" s="73"/>
    </row>
    <row r="1585" spans="2:11" x14ac:dyDescent="0.2">
      <c r="B1585" s="74"/>
      <c r="K1585" s="73"/>
    </row>
    <row r="1586" spans="2:11" x14ac:dyDescent="0.2">
      <c r="B1586" s="74"/>
      <c r="K1586" s="73"/>
    </row>
    <row r="1587" spans="2:11" x14ac:dyDescent="0.2">
      <c r="B1587" s="74"/>
      <c r="K1587" s="73"/>
    </row>
    <row r="1588" spans="2:11" x14ac:dyDescent="0.2">
      <c r="B1588" s="74"/>
      <c r="K1588" s="73"/>
    </row>
    <row r="1589" spans="2:11" x14ac:dyDescent="0.2">
      <c r="B1589" s="74"/>
      <c r="K1589" s="73"/>
    </row>
    <row r="1590" spans="2:11" x14ac:dyDescent="0.2">
      <c r="B1590" s="74"/>
      <c r="K1590" s="73"/>
    </row>
    <row r="1591" spans="2:11" x14ac:dyDescent="0.2">
      <c r="B1591" s="74"/>
      <c r="K1591" s="73"/>
    </row>
    <row r="1592" spans="2:11" x14ac:dyDescent="0.2">
      <c r="B1592" s="74"/>
      <c r="K1592" s="73"/>
    </row>
    <row r="1593" spans="2:11" x14ac:dyDescent="0.2">
      <c r="B1593" s="74"/>
      <c r="K1593" s="73"/>
    </row>
    <row r="1594" spans="2:11" x14ac:dyDescent="0.2">
      <c r="B1594" s="74"/>
      <c r="K1594" s="73"/>
    </row>
    <row r="1595" spans="2:11" x14ac:dyDescent="0.2">
      <c r="B1595" s="74"/>
      <c r="K1595" s="73"/>
    </row>
    <row r="1596" spans="2:11" x14ac:dyDescent="0.2">
      <c r="B1596" s="74"/>
      <c r="K1596" s="73"/>
    </row>
    <row r="1597" spans="2:11" x14ac:dyDescent="0.2">
      <c r="B1597" s="74"/>
      <c r="K1597" s="73"/>
    </row>
    <row r="1598" spans="2:11" x14ac:dyDescent="0.2">
      <c r="B1598" s="74"/>
      <c r="K1598" s="73"/>
    </row>
    <row r="1599" spans="2:11" x14ac:dyDescent="0.2">
      <c r="B1599" s="74"/>
      <c r="K1599" s="73"/>
    </row>
    <row r="1600" spans="2:11" x14ac:dyDescent="0.2">
      <c r="B1600" s="74"/>
      <c r="K1600" s="73"/>
    </row>
    <row r="1601" spans="2:11" x14ac:dyDescent="0.2">
      <c r="B1601" s="74"/>
      <c r="K1601" s="73"/>
    </row>
    <row r="1602" spans="2:11" x14ac:dyDescent="0.2">
      <c r="B1602" s="74"/>
      <c r="K1602" s="73"/>
    </row>
    <row r="1603" spans="2:11" x14ac:dyDescent="0.2">
      <c r="B1603" s="74"/>
      <c r="K1603" s="73"/>
    </row>
    <row r="1604" spans="2:11" x14ac:dyDescent="0.2">
      <c r="B1604" s="74"/>
      <c r="K1604" s="73"/>
    </row>
    <row r="1605" spans="2:11" x14ac:dyDescent="0.2">
      <c r="B1605" s="74"/>
      <c r="K1605" s="73"/>
    </row>
    <row r="1606" spans="2:11" x14ac:dyDescent="0.2">
      <c r="B1606" s="74"/>
      <c r="K1606" s="73"/>
    </row>
    <row r="1607" spans="2:11" x14ac:dyDescent="0.2">
      <c r="B1607" s="74"/>
      <c r="K1607" s="73"/>
    </row>
    <row r="1608" spans="2:11" x14ac:dyDescent="0.2">
      <c r="B1608" s="74"/>
      <c r="K1608" s="73"/>
    </row>
    <row r="1609" spans="2:11" x14ac:dyDescent="0.2">
      <c r="B1609" s="74"/>
      <c r="K1609" s="73"/>
    </row>
    <row r="1610" spans="2:11" x14ac:dyDescent="0.2">
      <c r="B1610" s="74"/>
      <c r="K1610" s="73"/>
    </row>
    <row r="1611" spans="2:11" x14ac:dyDescent="0.2">
      <c r="B1611" s="74"/>
      <c r="K1611" s="73"/>
    </row>
    <row r="1612" spans="2:11" x14ac:dyDescent="0.2">
      <c r="B1612" s="74"/>
      <c r="K1612" s="73"/>
    </row>
    <row r="1613" spans="2:11" x14ac:dyDescent="0.2">
      <c r="B1613" s="74"/>
      <c r="K1613" s="73"/>
    </row>
    <row r="1614" spans="2:11" x14ac:dyDescent="0.2">
      <c r="K1614" s="73"/>
    </row>
  </sheetData>
  <mergeCells count="5">
    <mergeCell ref="B1:J1"/>
    <mergeCell ref="B2:J2"/>
    <mergeCell ref="B3:J3"/>
    <mergeCell ref="B4:J4"/>
    <mergeCell ref="C7:D7"/>
  </mergeCells>
  <printOptions horizontalCentered="1"/>
  <pageMargins left="0.5" right="0.5" top="0.5" bottom="0.75" header="0.5" footer="0.5"/>
  <pageSetup scale="79" orientation="landscape" r:id="rId1"/>
  <headerFooter alignWithMargins="0">
    <oddFooter>&amp;F&amp;RPage &amp;P</oddFooter>
  </headerFooter>
  <ignoredErrors>
    <ignoredError sqref="F24:G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1"/>
  <sheetViews>
    <sheetView showGridLines="0" zoomScale="90" zoomScaleNormal="90" zoomScaleSheetLayoutView="90" workbookViewId="0">
      <pane ySplit="7" topLeftCell="A8" activePane="bottomLeft" state="frozen"/>
      <selection activeCell="A13" sqref="A13"/>
      <selection pane="bottomLeft" activeCell="B9" sqref="B9"/>
    </sheetView>
  </sheetViews>
  <sheetFormatPr defaultColWidth="8.625" defaultRowHeight="12.75" x14ac:dyDescent="0.2"/>
  <cols>
    <col min="1" max="1" width="2.375" style="72" customWidth="1"/>
    <col min="2" max="2" width="8.875" style="91" bestFit="1" customWidth="1"/>
    <col min="3" max="3" width="8.125" style="73" customWidth="1"/>
    <col min="4" max="4" width="37.125" style="73" customWidth="1"/>
    <col min="5" max="5" width="6.375" style="75" bestFit="1" customWidth="1"/>
    <col min="6" max="6" width="10.125" style="73" customWidth="1"/>
    <col min="7" max="7" width="11" style="73" customWidth="1"/>
    <col min="8" max="8" width="10.375" style="73" customWidth="1"/>
    <col min="9" max="9" width="2.125" style="90" customWidth="1"/>
    <col min="10" max="10" width="52.375" style="73" customWidth="1"/>
    <col min="11" max="11" width="8.625" style="92"/>
    <col min="12" max="16384" width="8.625" style="73"/>
  </cols>
  <sheetData>
    <row r="1" spans="1:11" s="50" customFormat="1" ht="15" x14ac:dyDescent="0.2">
      <c r="A1" s="49"/>
      <c r="B1" s="225" t="s">
        <v>38</v>
      </c>
      <c r="C1" s="225"/>
      <c r="D1" s="225"/>
      <c r="E1" s="225"/>
      <c r="F1" s="225"/>
      <c r="G1" s="225"/>
      <c r="H1" s="225"/>
      <c r="I1" s="225"/>
      <c r="J1" s="225"/>
    </row>
    <row r="2" spans="1:11" s="50" customFormat="1" ht="15" customHeight="1" x14ac:dyDescent="0.2">
      <c r="A2" s="49"/>
      <c r="B2" s="226" t="s">
        <v>69</v>
      </c>
      <c r="C2" s="226"/>
      <c r="D2" s="226"/>
      <c r="E2" s="226"/>
      <c r="F2" s="226"/>
      <c r="G2" s="226"/>
      <c r="H2" s="226"/>
      <c r="I2" s="226"/>
      <c r="J2" s="226"/>
    </row>
    <row r="3" spans="1:11" s="50" customFormat="1" x14ac:dyDescent="0.2">
      <c r="A3" s="49"/>
      <c r="B3" s="227" t="s">
        <v>88</v>
      </c>
      <c r="C3" s="227"/>
      <c r="D3" s="227"/>
      <c r="E3" s="227"/>
      <c r="F3" s="227"/>
      <c r="G3" s="227"/>
      <c r="H3" s="227"/>
      <c r="I3" s="227"/>
      <c r="J3" s="227"/>
    </row>
    <row r="4" spans="1:11" s="50" customFormat="1" x14ac:dyDescent="0.2">
      <c r="A4" s="49"/>
      <c r="B4" s="228" t="s">
        <v>85</v>
      </c>
      <c r="C4" s="228"/>
      <c r="D4" s="228"/>
      <c r="E4" s="228"/>
      <c r="F4" s="228"/>
      <c r="G4" s="228"/>
      <c r="H4" s="228"/>
      <c r="I4" s="228"/>
      <c r="J4" s="228"/>
    </row>
    <row r="5" spans="1:11" s="50" customFormat="1" ht="15" x14ac:dyDescent="0.2">
      <c r="A5" s="49"/>
      <c r="B5" s="52"/>
      <c r="C5" s="53"/>
      <c r="D5" s="53"/>
      <c r="E5" s="54"/>
      <c r="I5" s="55"/>
    </row>
    <row r="6" spans="1:11" s="50" customFormat="1" ht="12.75" customHeight="1" x14ac:dyDescent="0.2">
      <c r="A6" s="49"/>
      <c r="B6" s="56"/>
      <c r="C6" s="57"/>
      <c r="D6" s="57"/>
      <c r="E6" s="58"/>
      <c r="I6" s="55"/>
    </row>
    <row r="7" spans="1:11" s="51" customFormat="1" x14ac:dyDescent="0.2">
      <c r="A7" s="59"/>
      <c r="B7" s="60" t="s">
        <v>39</v>
      </c>
      <c r="C7" s="229" t="s">
        <v>40</v>
      </c>
      <c r="D7" s="230"/>
      <c r="E7" s="61" t="s">
        <v>41</v>
      </c>
      <c r="F7" s="60" t="s">
        <v>42</v>
      </c>
      <c r="G7" s="60" t="s">
        <v>43</v>
      </c>
      <c r="H7" s="60" t="s">
        <v>44</v>
      </c>
      <c r="I7" s="62" t="s">
        <v>45</v>
      </c>
      <c r="J7" s="60" t="s">
        <v>46</v>
      </c>
      <c r="K7" s="196"/>
    </row>
    <row r="8" spans="1:11" s="65" customFormat="1" x14ac:dyDescent="0.2">
      <c r="A8" s="63"/>
      <c r="B8" s="64">
        <v>43101</v>
      </c>
      <c r="D8" s="66" t="s">
        <v>47</v>
      </c>
      <c r="E8" s="67"/>
      <c r="F8" s="68"/>
      <c r="G8" s="69"/>
      <c r="H8" s="70">
        <v>1356</v>
      </c>
      <c r="I8" s="71"/>
      <c r="J8" s="66"/>
    </row>
    <row r="9" spans="1:11" s="84" customFormat="1" x14ac:dyDescent="0.2">
      <c r="A9" s="197"/>
      <c r="B9" s="198"/>
      <c r="D9" s="199"/>
      <c r="E9" s="200"/>
      <c r="F9" s="201"/>
      <c r="G9" s="201"/>
      <c r="H9" s="202">
        <f>H8+F9-G9</f>
        <v>1356</v>
      </c>
      <c r="I9" s="203"/>
      <c r="J9" s="199"/>
    </row>
    <row r="10" spans="1:11" s="84" customFormat="1" x14ac:dyDescent="0.2">
      <c r="A10" s="197"/>
      <c r="B10" s="198"/>
      <c r="D10" s="199"/>
      <c r="E10" s="200"/>
      <c r="F10" s="201"/>
      <c r="G10" s="201"/>
      <c r="H10" s="202">
        <f>H9+F10-G10</f>
        <v>1356</v>
      </c>
      <c r="I10" s="203"/>
      <c r="J10" s="199"/>
    </row>
    <row r="11" spans="1:11" s="84" customFormat="1" ht="15.95" customHeight="1" x14ac:dyDescent="0.2">
      <c r="A11" s="78"/>
      <c r="B11" s="170"/>
      <c r="C11" s="80"/>
      <c r="D11" s="79"/>
      <c r="E11" s="85"/>
      <c r="F11" s="82"/>
      <c r="G11" s="82"/>
      <c r="H11" s="82"/>
      <c r="I11" s="83"/>
      <c r="J11" s="79"/>
    </row>
    <row r="12" spans="1:11" s="84" customFormat="1" x14ac:dyDescent="0.2">
      <c r="A12" s="78"/>
      <c r="B12" s="79"/>
      <c r="C12" s="80"/>
      <c r="D12" s="79"/>
      <c r="E12" s="85"/>
      <c r="F12" s="82">
        <v>0</v>
      </c>
      <c r="G12" s="82">
        <v>0</v>
      </c>
      <c r="H12" s="82"/>
      <c r="I12" s="83"/>
      <c r="J12" s="79"/>
    </row>
    <row r="13" spans="1:11" s="84" customFormat="1" x14ac:dyDescent="0.2">
      <c r="A13" s="78"/>
      <c r="B13" s="79"/>
      <c r="C13" s="80"/>
      <c r="D13" s="79"/>
      <c r="E13" s="85"/>
      <c r="F13" s="82">
        <v>0</v>
      </c>
      <c r="G13" s="82">
        <v>0</v>
      </c>
      <c r="H13" s="82">
        <f>H12+F13+G13</f>
        <v>0</v>
      </c>
      <c r="I13" s="83"/>
      <c r="J13" s="79"/>
    </row>
    <row r="14" spans="1:11" s="84" customFormat="1" ht="13.5" thickBot="1" x14ac:dyDescent="0.25">
      <c r="A14" s="78"/>
      <c r="B14" s="79"/>
      <c r="C14" s="80"/>
      <c r="D14" s="79"/>
      <c r="E14" s="85"/>
      <c r="F14" s="88">
        <f>SUM(F11:F13)</f>
        <v>0</v>
      </c>
      <c r="G14" s="88">
        <f>SUM(G8:G13)</f>
        <v>0</v>
      </c>
      <c r="H14" s="82"/>
      <c r="I14" s="83"/>
      <c r="J14" s="79"/>
    </row>
    <row r="15" spans="1:11" ht="13.5" thickTop="1" x14ac:dyDescent="0.2">
      <c r="A15" s="78"/>
      <c r="B15" s="80"/>
      <c r="C15" s="79"/>
      <c r="D15" s="79"/>
      <c r="E15" s="85"/>
      <c r="F15" s="79"/>
      <c r="G15" s="79"/>
      <c r="H15" s="79"/>
      <c r="I15" s="89"/>
      <c r="J15" s="79"/>
      <c r="K15" s="73"/>
    </row>
    <row r="16" spans="1:11" x14ac:dyDescent="0.2">
      <c r="B16" s="74"/>
      <c r="K16" s="73"/>
    </row>
    <row r="17" spans="2:11" x14ac:dyDescent="0.2">
      <c r="B17" s="74"/>
      <c r="K17" s="73"/>
    </row>
    <row r="18" spans="2:11" x14ac:dyDescent="0.2">
      <c r="B18" s="74"/>
      <c r="K18" s="73"/>
    </row>
    <row r="19" spans="2:11" x14ac:dyDescent="0.2">
      <c r="B19" s="74"/>
      <c r="K19" s="73"/>
    </row>
    <row r="20" spans="2:11" x14ac:dyDescent="0.2">
      <c r="B20" s="74"/>
      <c r="K20" s="73"/>
    </row>
    <row r="21" spans="2:11" x14ac:dyDescent="0.2">
      <c r="B21" s="74"/>
      <c r="K21" s="73"/>
    </row>
    <row r="22" spans="2:11" x14ac:dyDescent="0.2">
      <c r="B22" s="74"/>
      <c r="K22" s="73"/>
    </row>
    <row r="23" spans="2:11" x14ac:dyDescent="0.2">
      <c r="B23" s="74"/>
      <c r="K23" s="73"/>
    </row>
    <row r="24" spans="2:11" x14ac:dyDescent="0.2">
      <c r="B24" s="74"/>
      <c r="K24" s="73"/>
    </row>
    <row r="25" spans="2:11" x14ac:dyDescent="0.2">
      <c r="B25" s="74"/>
      <c r="K25" s="73"/>
    </row>
    <row r="26" spans="2:11" x14ac:dyDescent="0.2">
      <c r="B26" s="74"/>
      <c r="K26" s="73"/>
    </row>
    <row r="27" spans="2:11" x14ac:dyDescent="0.2">
      <c r="B27" s="74"/>
      <c r="K27" s="73"/>
    </row>
    <row r="28" spans="2:11" x14ac:dyDescent="0.2">
      <c r="B28" s="74"/>
      <c r="K28" s="73"/>
    </row>
    <row r="29" spans="2:11" x14ac:dyDescent="0.2">
      <c r="B29" s="74"/>
      <c r="K29" s="73"/>
    </row>
    <row r="30" spans="2:11" x14ac:dyDescent="0.2">
      <c r="B30" s="74"/>
      <c r="K30" s="73"/>
    </row>
    <row r="31" spans="2:11" x14ac:dyDescent="0.2">
      <c r="B31" s="74"/>
      <c r="K31" s="73"/>
    </row>
    <row r="32" spans="2:11" x14ac:dyDescent="0.2">
      <c r="B32" s="74"/>
      <c r="K32" s="73"/>
    </row>
    <row r="33" spans="2:11" x14ac:dyDescent="0.2">
      <c r="B33" s="74"/>
      <c r="K33" s="73"/>
    </row>
    <row r="34" spans="2:11" x14ac:dyDescent="0.2">
      <c r="B34" s="74"/>
      <c r="K34" s="73"/>
    </row>
    <row r="35" spans="2:11" x14ac:dyDescent="0.2">
      <c r="B35" s="74"/>
      <c r="K35" s="73"/>
    </row>
    <row r="36" spans="2:11" x14ac:dyDescent="0.2">
      <c r="B36" s="74"/>
      <c r="K36" s="73"/>
    </row>
    <row r="37" spans="2:11" x14ac:dyDescent="0.2">
      <c r="B37" s="74"/>
      <c r="K37" s="73"/>
    </row>
    <row r="38" spans="2:11" x14ac:dyDescent="0.2">
      <c r="B38" s="74"/>
      <c r="K38" s="73"/>
    </row>
    <row r="39" spans="2:11" x14ac:dyDescent="0.2">
      <c r="B39" s="74"/>
      <c r="K39" s="73"/>
    </row>
    <row r="40" spans="2:11" x14ac:dyDescent="0.2">
      <c r="B40" s="74"/>
      <c r="K40" s="73"/>
    </row>
    <row r="41" spans="2:11" x14ac:dyDescent="0.2">
      <c r="B41" s="74"/>
      <c r="K41" s="73"/>
    </row>
    <row r="42" spans="2:11" x14ac:dyDescent="0.2">
      <c r="B42" s="74"/>
      <c r="K42" s="73"/>
    </row>
    <row r="43" spans="2:11" x14ac:dyDescent="0.2">
      <c r="B43" s="74"/>
      <c r="K43" s="73"/>
    </row>
    <row r="44" spans="2:11" x14ac:dyDescent="0.2">
      <c r="B44" s="74"/>
      <c r="K44" s="73"/>
    </row>
    <row r="45" spans="2:11" x14ac:dyDescent="0.2">
      <c r="B45" s="74"/>
      <c r="K45" s="73"/>
    </row>
    <row r="46" spans="2:11" x14ac:dyDescent="0.2">
      <c r="B46" s="74"/>
      <c r="K46" s="73"/>
    </row>
    <row r="47" spans="2:11" x14ac:dyDescent="0.2">
      <c r="B47" s="74"/>
      <c r="K47" s="73"/>
    </row>
    <row r="48" spans="2:11" x14ac:dyDescent="0.2">
      <c r="B48" s="74"/>
      <c r="K48" s="73"/>
    </row>
    <row r="49" spans="2:11" x14ac:dyDescent="0.2">
      <c r="B49" s="74"/>
      <c r="K49" s="73"/>
    </row>
    <row r="50" spans="2:11" x14ac:dyDescent="0.2">
      <c r="B50" s="74"/>
      <c r="K50" s="73"/>
    </row>
    <row r="51" spans="2:11" x14ac:dyDescent="0.2">
      <c r="B51" s="74"/>
      <c r="K51" s="73"/>
    </row>
    <row r="52" spans="2:11" x14ac:dyDescent="0.2">
      <c r="B52" s="74"/>
      <c r="K52" s="73"/>
    </row>
    <row r="53" spans="2:11" x14ac:dyDescent="0.2">
      <c r="B53" s="74"/>
      <c r="K53" s="73"/>
    </row>
    <row r="54" spans="2:11" x14ac:dyDescent="0.2">
      <c r="B54" s="74"/>
      <c r="K54" s="73"/>
    </row>
    <row r="55" spans="2:11" x14ac:dyDescent="0.2">
      <c r="B55" s="74"/>
      <c r="K55" s="73"/>
    </row>
    <row r="56" spans="2:11" x14ac:dyDescent="0.2">
      <c r="B56" s="74"/>
      <c r="K56" s="73"/>
    </row>
    <row r="57" spans="2:11" x14ac:dyDescent="0.2">
      <c r="B57" s="74"/>
      <c r="K57" s="73"/>
    </row>
    <row r="58" spans="2:11" x14ac:dyDescent="0.2">
      <c r="B58" s="74"/>
      <c r="K58" s="73"/>
    </row>
    <row r="59" spans="2:11" x14ac:dyDescent="0.2">
      <c r="B59" s="74"/>
      <c r="K59" s="73"/>
    </row>
    <row r="60" spans="2:11" x14ac:dyDescent="0.2">
      <c r="B60" s="74"/>
      <c r="K60" s="73"/>
    </row>
    <row r="61" spans="2:11" x14ac:dyDescent="0.2">
      <c r="B61" s="74"/>
      <c r="K61" s="73"/>
    </row>
    <row r="62" spans="2:11" x14ac:dyDescent="0.2">
      <c r="B62" s="74"/>
      <c r="K62" s="73"/>
    </row>
    <row r="63" spans="2:11" x14ac:dyDescent="0.2">
      <c r="B63" s="74"/>
      <c r="K63" s="73"/>
    </row>
    <row r="64" spans="2:11" x14ac:dyDescent="0.2">
      <c r="B64" s="74"/>
      <c r="K64" s="73"/>
    </row>
    <row r="65" spans="2:11" x14ac:dyDescent="0.2">
      <c r="B65" s="74"/>
      <c r="K65" s="73"/>
    </row>
    <row r="66" spans="2:11" x14ac:dyDescent="0.2">
      <c r="B66" s="74"/>
      <c r="K66" s="73"/>
    </row>
    <row r="67" spans="2:11" x14ac:dyDescent="0.2">
      <c r="B67" s="74"/>
      <c r="K67" s="73"/>
    </row>
    <row r="68" spans="2:11" x14ac:dyDescent="0.2">
      <c r="B68" s="74"/>
      <c r="K68" s="73"/>
    </row>
    <row r="69" spans="2:11" x14ac:dyDescent="0.2">
      <c r="B69" s="74"/>
      <c r="K69" s="73"/>
    </row>
    <row r="70" spans="2:11" x14ac:dyDescent="0.2">
      <c r="B70" s="74"/>
      <c r="K70" s="73"/>
    </row>
    <row r="71" spans="2:11" x14ac:dyDescent="0.2">
      <c r="B71" s="74"/>
      <c r="K71" s="73"/>
    </row>
    <row r="72" spans="2:11" x14ac:dyDescent="0.2">
      <c r="B72" s="74"/>
      <c r="K72" s="73"/>
    </row>
    <row r="73" spans="2:11" x14ac:dyDescent="0.2">
      <c r="B73" s="74"/>
      <c r="K73" s="73"/>
    </row>
    <row r="74" spans="2:11" x14ac:dyDescent="0.2">
      <c r="B74" s="74"/>
      <c r="K74" s="73"/>
    </row>
    <row r="75" spans="2:11" x14ac:dyDescent="0.2">
      <c r="B75" s="74"/>
      <c r="K75" s="73"/>
    </row>
    <row r="76" spans="2:11" x14ac:dyDescent="0.2">
      <c r="B76" s="74"/>
      <c r="K76" s="73"/>
    </row>
    <row r="77" spans="2:11" x14ac:dyDescent="0.2">
      <c r="B77" s="74"/>
      <c r="K77" s="73"/>
    </row>
    <row r="78" spans="2:11" x14ac:dyDescent="0.2">
      <c r="B78" s="74"/>
      <c r="K78" s="73"/>
    </row>
    <row r="79" spans="2:11" x14ac:dyDescent="0.2">
      <c r="B79" s="74"/>
      <c r="K79" s="73"/>
    </row>
    <row r="80" spans="2:11" x14ac:dyDescent="0.2">
      <c r="B80" s="74"/>
      <c r="K80" s="73"/>
    </row>
    <row r="81" spans="2:11" x14ac:dyDescent="0.2">
      <c r="B81" s="74"/>
      <c r="K81" s="73"/>
    </row>
    <row r="82" spans="2:11" x14ac:dyDescent="0.2">
      <c r="B82" s="74"/>
      <c r="K82" s="73"/>
    </row>
    <row r="83" spans="2:11" x14ac:dyDescent="0.2">
      <c r="B83" s="74"/>
      <c r="K83" s="73"/>
    </row>
    <row r="84" spans="2:11" x14ac:dyDescent="0.2">
      <c r="B84" s="74"/>
      <c r="K84" s="73"/>
    </row>
    <row r="85" spans="2:11" x14ac:dyDescent="0.2">
      <c r="B85" s="74"/>
      <c r="K85" s="73"/>
    </row>
    <row r="86" spans="2:11" x14ac:dyDescent="0.2">
      <c r="B86" s="74"/>
      <c r="K86" s="73"/>
    </row>
    <row r="87" spans="2:11" x14ac:dyDescent="0.2">
      <c r="B87" s="74"/>
      <c r="K87" s="73"/>
    </row>
    <row r="88" spans="2:11" x14ac:dyDescent="0.2">
      <c r="B88" s="74"/>
      <c r="K88" s="73"/>
    </row>
    <row r="89" spans="2:11" x14ac:dyDescent="0.2">
      <c r="B89" s="74"/>
      <c r="K89" s="73"/>
    </row>
    <row r="90" spans="2:11" x14ac:dyDescent="0.2">
      <c r="B90" s="74"/>
      <c r="K90" s="73"/>
    </row>
    <row r="91" spans="2:11" x14ac:dyDescent="0.2">
      <c r="B91" s="74"/>
      <c r="K91" s="73"/>
    </row>
    <row r="92" spans="2:11" x14ac:dyDescent="0.2">
      <c r="B92" s="74"/>
      <c r="K92" s="73"/>
    </row>
    <row r="93" spans="2:11" x14ac:dyDescent="0.2">
      <c r="B93" s="74"/>
      <c r="K93" s="73"/>
    </row>
    <row r="94" spans="2:11" x14ac:dyDescent="0.2">
      <c r="B94" s="74"/>
      <c r="K94" s="73"/>
    </row>
    <row r="95" spans="2:11" x14ac:dyDescent="0.2">
      <c r="B95" s="74"/>
      <c r="K95" s="73"/>
    </row>
    <row r="96" spans="2:11" x14ac:dyDescent="0.2">
      <c r="B96" s="74"/>
      <c r="K96" s="73"/>
    </row>
    <row r="97" spans="2:11" x14ac:dyDescent="0.2">
      <c r="B97" s="74"/>
      <c r="K97" s="73"/>
    </row>
    <row r="98" spans="2:11" x14ac:dyDescent="0.2">
      <c r="B98" s="74"/>
      <c r="K98" s="73"/>
    </row>
    <row r="99" spans="2:11" x14ac:dyDescent="0.2">
      <c r="B99" s="74"/>
      <c r="K99" s="73"/>
    </row>
    <row r="100" spans="2:11" x14ac:dyDescent="0.2">
      <c r="B100" s="74"/>
      <c r="K100" s="73"/>
    </row>
    <row r="101" spans="2:11" x14ac:dyDescent="0.2">
      <c r="B101" s="74"/>
      <c r="K101" s="73"/>
    </row>
    <row r="102" spans="2:11" x14ac:dyDescent="0.2">
      <c r="B102" s="74"/>
      <c r="K102" s="73"/>
    </row>
    <row r="103" spans="2:11" x14ac:dyDescent="0.2">
      <c r="B103" s="74"/>
      <c r="K103" s="73"/>
    </row>
    <row r="104" spans="2:11" x14ac:dyDescent="0.2">
      <c r="B104" s="74"/>
      <c r="K104" s="73"/>
    </row>
    <row r="105" spans="2:11" x14ac:dyDescent="0.2">
      <c r="B105" s="74"/>
      <c r="K105" s="73"/>
    </row>
    <row r="106" spans="2:11" x14ac:dyDescent="0.2">
      <c r="B106" s="74"/>
      <c r="K106" s="73"/>
    </row>
    <row r="107" spans="2:11" x14ac:dyDescent="0.2">
      <c r="B107" s="74"/>
      <c r="K107" s="73"/>
    </row>
    <row r="108" spans="2:11" x14ac:dyDescent="0.2">
      <c r="B108" s="74"/>
      <c r="K108" s="73"/>
    </row>
    <row r="109" spans="2:11" x14ac:dyDescent="0.2">
      <c r="B109" s="74"/>
      <c r="K109" s="73"/>
    </row>
    <row r="110" spans="2:11" x14ac:dyDescent="0.2">
      <c r="B110" s="74"/>
      <c r="K110" s="73"/>
    </row>
    <row r="111" spans="2:11" x14ac:dyDescent="0.2">
      <c r="B111" s="74"/>
      <c r="K111" s="73"/>
    </row>
    <row r="112" spans="2:11" x14ac:dyDescent="0.2">
      <c r="B112" s="74"/>
      <c r="K112" s="73"/>
    </row>
    <row r="113" spans="2:11" x14ac:dyDescent="0.2">
      <c r="B113" s="74"/>
      <c r="K113" s="73"/>
    </row>
    <row r="114" spans="2:11" x14ac:dyDescent="0.2">
      <c r="B114" s="74"/>
      <c r="K114" s="73"/>
    </row>
    <row r="115" spans="2:11" x14ac:dyDescent="0.2">
      <c r="B115" s="74"/>
      <c r="K115" s="73"/>
    </row>
    <row r="116" spans="2:11" x14ac:dyDescent="0.2">
      <c r="B116" s="74"/>
      <c r="K116" s="73"/>
    </row>
    <row r="117" spans="2:11" x14ac:dyDescent="0.2">
      <c r="B117" s="74"/>
      <c r="K117" s="73"/>
    </row>
    <row r="118" spans="2:11" x14ac:dyDescent="0.2">
      <c r="B118" s="74"/>
      <c r="K118" s="73"/>
    </row>
    <row r="119" spans="2:11" x14ac:dyDescent="0.2">
      <c r="B119" s="74"/>
      <c r="K119" s="73"/>
    </row>
    <row r="120" spans="2:11" x14ac:dyDescent="0.2">
      <c r="B120" s="74"/>
      <c r="K120" s="73"/>
    </row>
    <row r="121" spans="2:11" x14ac:dyDescent="0.2">
      <c r="B121" s="74"/>
      <c r="K121" s="73"/>
    </row>
    <row r="122" spans="2:11" x14ac:dyDescent="0.2">
      <c r="B122" s="74"/>
      <c r="K122" s="73"/>
    </row>
    <row r="123" spans="2:11" x14ac:dyDescent="0.2">
      <c r="B123" s="74"/>
      <c r="K123" s="73"/>
    </row>
    <row r="124" spans="2:11" x14ac:dyDescent="0.2">
      <c r="B124" s="74"/>
      <c r="K124" s="73"/>
    </row>
    <row r="125" spans="2:11" x14ac:dyDescent="0.2">
      <c r="B125" s="74"/>
      <c r="K125" s="73"/>
    </row>
    <row r="126" spans="2:11" x14ac:dyDescent="0.2">
      <c r="B126" s="74"/>
      <c r="K126" s="73"/>
    </row>
    <row r="127" spans="2:11" x14ac:dyDescent="0.2">
      <c r="B127" s="74"/>
      <c r="K127" s="73"/>
    </row>
    <row r="128" spans="2:11" x14ac:dyDescent="0.2">
      <c r="B128" s="74"/>
      <c r="K128" s="73"/>
    </row>
    <row r="129" spans="2:11" x14ac:dyDescent="0.2">
      <c r="B129" s="74"/>
      <c r="K129" s="73"/>
    </row>
    <row r="130" spans="2:11" x14ac:dyDescent="0.2">
      <c r="B130" s="74"/>
      <c r="K130" s="73"/>
    </row>
    <row r="131" spans="2:11" x14ac:dyDescent="0.2">
      <c r="B131" s="74"/>
      <c r="K131" s="73"/>
    </row>
    <row r="132" spans="2:11" x14ac:dyDescent="0.2">
      <c r="B132" s="74"/>
      <c r="K132" s="73"/>
    </row>
    <row r="133" spans="2:11" x14ac:dyDescent="0.2">
      <c r="B133" s="74"/>
      <c r="K133" s="73"/>
    </row>
    <row r="134" spans="2:11" x14ac:dyDescent="0.2">
      <c r="B134" s="74"/>
      <c r="K134" s="73"/>
    </row>
    <row r="135" spans="2:11" x14ac:dyDescent="0.2">
      <c r="B135" s="74"/>
      <c r="K135" s="73"/>
    </row>
    <row r="136" spans="2:11" x14ac:dyDescent="0.2">
      <c r="B136" s="74"/>
      <c r="K136" s="73"/>
    </row>
    <row r="137" spans="2:11" x14ac:dyDescent="0.2">
      <c r="B137" s="74"/>
      <c r="K137" s="73"/>
    </row>
    <row r="138" spans="2:11" x14ac:dyDescent="0.2">
      <c r="B138" s="74"/>
      <c r="K138" s="73"/>
    </row>
    <row r="139" spans="2:11" x14ac:dyDescent="0.2">
      <c r="B139" s="74"/>
      <c r="K139" s="73"/>
    </row>
    <row r="140" spans="2:11" x14ac:dyDescent="0.2">
      <c r="B140" s="74"/>
      <c r="K140" s="73"/>
    </row>
    <row r="141" spans="2:11" x14ac:dyDescent="0.2">
      <c r="B141" s="74"/>
      <c r="K141" s="73"/>
    </row>
    <row r="142" spans="2:11" x14ac:dyDescent="0.2">
      <c r="B142" s="74"/>
      <c r="K142" s="73"/>
    </row>
    <row r="143" spans="2:11" x14ac:dyDescent="0.2">
      <c r="B143" s="74"/>
      <c r="K143" s="73"/>
    </row>
    <row r="144" spans="2:11" x14ac:dyDescent="0.2">
      <c r="B144" s="74"/>
      <c r="K144" s="73"/>
    </row>
    <row r="145" spans="2:11" x14ac:dyDescent="0.2">
      <c r="B145" s="74"/>
      <c r="K145" s="73"/>
    </row>
    <row r="146" spans="2:11" x14ac:dyDescent="0.2">
      <c r="B146" s="74"/>
      <c r="K146" s="73"/>
    </row>
    <row r="147" spans="2:11" x14ac:dyDescent="0.2">
      <c r="B147" s="74"/>
      <c r="K147" s="73"/>
    </row>
    <row r="148" spans="2:11" x14ac:dyDescent="0.2">
      <c r="B148" s="74"/>
      <c r="K148" s="73"/>
    </row>
    <row r="149" spans="2:11" x14ac:dyDescent="0.2">
      <c r="B149" s="74"/>
      <c r="K149" s="73"/>
    </row>
    <row r="150" spans="2:11" x14ac:dyDescent="0.2">
      <c r="B150" s="74"/>
      <c r="K150" s="73"/>
    </row>
    <row r="151" spans="2:11" x14ac:dyDescent="0.2">
      <c r="B151" s="74"/>
      <c r="K151" s="73"/>
    </row>
    <row r="152" spans="2:11" x14ac:dyDescent="0.2">
      <c r="B152" s="74"/>
      <c r="K152" s="73"/>
    </row>
    <row r="153" spans="2:11" x14ac:dyDescent="0.2">
      <c r="B153" s="74"/>
      <c r="K153" s="73"/>
    </row>
    <row r="154" spans="2:11" x14ac:dyDescent="0.2">
      <c r="B154" s="74"/>
      <c r="K154" s="73"/>
    </row>
    <row r="155" spans="2:11" x14ac:dyDescent="0.2">
      <c r="B155" s="74"/>
      <c r="K155" s="73"/>
    </row>
    <row r="156" spans="2:11" x14ac:dyDescent="0.2">
      <c r="B156" s="74"/>
      <c r="K156" s="73"/>
    </row>
    <row r="157" spans="2:11" x14ac:dyDescent="0.2">
      <c r="B157" s="74"/>
      <c r="K157" s="73"/>
    </row>
    <row r="158" spans="2:11" x14ac:dyDescent="0.2">
      <c r="B158" s="74"/>
      <c r="K158" s="73"/>
    </row>
    <row r="159" spans="2:11" x14ac:dyDescent="0.2">
      <c r="B159" s="74"/>
      <c r="K159" s="73"/>
    </row>
    <row r="160" spans="2:11" x14ac:dyDescent="0.2">
      <c r="B160" s="74"/>
      <c r="K160" s="73"/>
    </row>
    <row r="161" spans="2:11" x14ac:dyDescent="0.2">
      <c r="B161" s="74"/>
      <c r="K161" s="73"/>
    </row>
    <row r="162" spans="2:11" x14ac:dyDescent="0.2">
      <c r="B162" s="74"/>
      <c r="K162" s="73"/>
    </row>
    <row r="163" spans="2:11" x14ac:dyDescent="0.2">
      <c r="B163" s="74"/>
      <c r="K163" s="73"/>
    </row>
    <row r="164" spans="2:11" x14ac:dyDescent="0.2">
      <c r="B164" s="74"/>
      <c r="K164" s="73"/>
    </row>
    <row r="165" spans="2:11" x14ac:dyDescent="0.2">
      <c r="B165" s="74"/>
      <c r="K165" s="73"/>
    </row>
    <row r="166" spans="2:11" x14ac:dyDescent="0.2">
      <c r="B166" s="74"/>
      <c r="K166" s="73"/>
    </row>
    <row r="167" spans="2:11" x14ac:dyDescent="0.2">
      <c r="B167" s="74"/>
      <c r="K167" s="73"/>
    </row>
    <row r="168" spans="2:11" x14ac:dyDescent="0.2">
      <c r="B168" s="74"/>
      <c r="K168" s="73"/>
    </row>
    <row r="169" spans="2:11" x14ac:dyDescent="0.2">
      <c r="B169" s="74"/>
      <c r="K169" s="73"/>
    </row>
    <row r="170" spans="2:11" x14ac:dyDescent="0.2">
      <c r="B170" s="74"/>
      <c r="K170" s="73"/>
    </row>
    <row r="171" spans="2:11" x14ac:dyDescent="0.2">
      <c r="B171" s="74"/>
      <c r="K171" s="73"/>
    </row>
    <row r="172" spans="2:11" x14ac:dyDescent="0.2">
      <c r="B172" s="74"/>
      <c r="K172" s="73"/>
    </row>
    <row r="173" spans="2:11" x14ac:dyDescent="0.2">
      <c r="B173" s="74"/>
      <c r="K173" s="73"/>
    </row>
    <row r="174" spans="2:11" x14ac:dyDescent="0.2">
      <c r="B174" s="74"/>
      <c r="K174" s="73"/>
    </row>
    <row r="175" spans="2:11" x14ac:dyDescent="0.2">
      <c r="B175" s="74"/>
      <c r="K175" s="73"/>
    </row>
    <row r="176" spans="2:11" x14ac:dyDescent="0.2">
      <c r="B176" s="74"/>
      <c r="K176" s="73"/>
    </row>
    <row r="177" spans="2:11" x14ac:dyDescent="0.2">
      <c r="B177" s="74"/>
      <c r="K177" s="73"/>
    </row>
    <row r="178" spans="2:11" x14ac:dyDescent="0.2">
      <c r="B178" s="74"/>
      <c r="K178" s="73"/>
    </row>
    <row r="179" spans="2:11" x14ac:dyDescent="0.2">
      <c r="B179" s="74"/>
      <c r="K179" s="73"/>
    </row>
    <row r="180" spans="2:11" x14ac:dyDescent="0.2">
      <c r="B180" s="74"/>
      <c r="K180" s="73"/>
    </row>
    <row r="181" spans="2:11" x14ac:dyDescent="0.2">
      <c r="B181" s="74"/>
      <c r="K181" s="73"/>
    </row>
    <row r="182" spans="2:11" x14ac:dyDescent="0.2">
      <c r="B182" s="74"/>
      <c r="K182" s="73"/>
    </row>
    <row r="183" spans="2:11" x14ac:dyDescent="0.2">
      <c r="B183" s="74"/>
      <c r="K183" s="73"/>
    </row>
    <row r="184" spans="2:11" x14ac:dyDescent="0.2">
      <c r="B184" s="74"/>
      <c r="K184" s="73"/>
    </row>
    <row r="185" spans="2:11" x14ac:dyDescent="0.2">
      <c r="B185" s="74"/>
      <c r="K185" s="73"/>
    </row>
    <row r="186" spans="2:11" x14ac:dyDescent="0.2">
      <c r="B186" s="74"/>
      <c r="K186" s="73"/>
    </row>
    <row r="187" spans="2:11" x14ac:dyDescent="0.2">
      <c r="B187" s="74"/>
      <c r="K187" s="73"/>
    </row>
    <row r="188" spans="2:11" x14ac:dyDescent="0.2">
      <c r="B188" s="74"/>
      <c r="K188" s="73"/>
    </row>
    <row r="189" spans="2:11" x14ac:dyDescent="0.2">
      <c r="B189" s="74"/>
      <c r="K189" s="73"/>
    </row>
    <row r="190" spans="2:11" x14ac:dyDescent="0.2">
      <c r="B190" s="74"/>
      <c r="K190" s="73"/>
    </row>
    <row r="191" spans="2:11" x14ac:dyDescent="0.2">
      <c r="B191" s="74"/>
      <c r="K191" s="73"/>
    </row>
    <row r="192" spans="2:11" x14ac:dyDescent="0.2">
      <c r="B192" s="74"/>
      <c r="K192" s="73"/>
    </row>
    <row r="193" spans="2:11" x14ac:dyDescent="0.2">
      <c r="B193" s="74"/>
      <c r="K193" s="73"/>
    </row>
    <row r="194" spans="2:11" x14ac:dyDescent="0.2">
      <c r="B194" s="74"/>
      <c r="K194" s="73"/>
    </row>
    <row r="195" spans="2:11" x14ac:dyDescent="0.2">
      <c r="B195" s="74"/>
      <c r="K195" s="73"/>
    </row>
    <row r="196" spans="2:11" x14ac:dyDescent="0.2">
      <c r="B196" s="74"/>
      <c r="K196" s="73"/>
    </row>
    <row r="197" spans="2:11" x14ac:dyDescent="0.2">
      <c r="B197" s="74"/>
      <c r="K197" s="73"/>
    </row>
    <row r="198" spans="2:11" x14ac:dyDescent="0.2">
      <c r="B198" s="74"/>
      <c r="K198" s="73"/>
    </row>
    <row r="199" spans="2:11" x14ac:dyDescent="0.2">
      <c r="B199" s="74"/>
      <c r="K199" s="73"/>
    </row>
    <row r="200" spans="2:11" x14ac:dyDescent="0.2">
      <c r="B200" s="74"/>
      <c r="K200" s="73"/>
    </row>
    <row r="201" spans="2:11" x14ac:dyDescent="0.2">
      <c r="B201" s="74"/>
      <c r="K201" s="73"/>
    </row>
    <row r="202" spans="2:11" x14ac:dyDescent="0.2">
      <c r="B202" s="74"/>
      <c r="K202" s="73"/>
    </row>
    <row r="203" spans="2:11" x14ac:dyDescent="0.2">
      <c r="B203" s="74"/>
      <c r="K203" s="73"/>
    </row>
    <row r="204" spans="2:11" x14ac:dyDescent="0.2">
      <c r="B204" s="74"/>
      <c r="K204" s="73"/>
    </row>
    <row r="205" spans="2:11" x14ac:dyDescent="0.2">
      <c r="B205" s="74"/>
      <c r="K205" s="73"/>
    </row>
    <row r="206" spans="2:11" x14ac:dyDescent="0.2">
      <c r="B206" s="74"/>
      <c r="K206" s="73"/>
    </row>
    <row r="207" spans="2:11" x14ac:dyDescent="0.2">
      <c r="B207" s="74"/>
      <c r="K207" s="73"/>
    </row>
    <row r="208" spans="2:11" x14ac:dyDescent="0.2">
      <c r="B208" s="74"/>
      <c r="K208" s="73"/>
    </row>
    <row r="209" spans="2:11" x14ac:dyDescent="0.2">
      <c r="B209" s="74"/>
      <c r="K209" s="73"/>
    </row>
    <row r="210" spans="2:11" x14ac:dyDescent="0.2">
      <c r="B210" s="74"/>
      <c r="K210" s="73"/>
    </row>
    <row r="211" spans="2:11" x14ac:dyDescent="0.2">
      <c r="B211" s="74"/>
      <c r="K211" s="73"/>
    </row>
    <row r="212" spans="2:11" x14ac:dyDescent="0.2">
      <c r="B212" s="74"/>
      <c r="K212" s="73"/>
    </row>
    <row r="213" spans="2:11" x14ac:dyDescent="0.2">
      <c r="B213" s="74"/>
      <c r="K213" s="73"/>
    </row>
    <row r="214" spans="2:11" x14ac:dyDescent="0.2">
      <c r="B214" s="74"/>
      <c r="K214" s="73"/>
    </row>
    <row r="215" spans="2:11" x14ac:dyDescent="0.2">
      <c r="B215" s="74"/>
      <c r="K215" s="73"/>
    </row>
    <row r="216" spans="2:11" x14ac:dyDescent="0.2">
      <c r="B216" s="74"/>
      <c r="K216" s="73"/>
    </row>
    <row r="217" spans="2:11" x14ac:dyDescent="0.2">
      <c r="B217" s="74"/>
      <c r="K217" s="73"/>
    </row>
    <row r="218" spans="2:11" x14ac:dyDescent="0.2">
      <c r="B218" s="74"/>
      <c r="K218" s="73"/>
    </row>
    <row r="219" spans="2:11" x14ac:dyDescent="0.2">
      <c r="B219" s="74"/>
      <c r="K219" s="73"/>
    </row>
    <row r="220" spans="2:11" x14ac:dyDescent="0.2">
      <c r="B220" s="74"/>
      <c r="K220" s="73"/>
    </row>
    <row r="221" spans="2:11" x14ac:dyDescent="0.2">
      <c r="B221" s="74"/>
      <c r="K221" s="73"/>
    </row>
    <row r="222" spans="2:11" x14ac:dyDescent="0.2">
      <c r="B222" s="74"/>
      <c r="K222" s="73"/>
    </row>
    <row r="223" spans="2:11" x14ac:dyDescent="0.2">
      <c r="B223" s="74"/>
      <c r="K223" s="73"/>
    </row>
    <row r="224" spans="2:11" x14ac:dyDescent="0.2">
      <c r="B224" s="74"/>
      <c r="K224" s="73"/>
    </row>
    <row r="225" spans="2:11" x14ac:dyDescent="0.2">
      <c r="B225" s="74"/>
      <c r="K225" s="73"/>
    </row>
    <row r="226" spans="2:11" x14ac:dyDescent="0.2">
      <c r="B226" s="74"/>
      <c r="K226" s="73"/>
    </row>
    <row r="227" spans="2:11" x14ac:dyDescent="0.2">
      <c r="B227" s="74"/>
      <c r="K227" s="73"/>
    </row>
    <row r="228" spans="2:11" x14ac:dyDescent="0.2">
      <c r="B228" s="74"/>
      <c r="K228" s="73"/>
    </row>
    <row r="229" spans="2:11" x14ac:dyDescent="0.2">
      <c r="B229" s="74"/>
      <c r="K229" s="73"/>
    </row>
    <row r="230" spans="2:11" x14ac:dyDescent="0.2">
      <c r="B230" s="74"/>
      <c r="K230" s="73"/>
    </row>
    <row r="231" spans="2:11" x14ac:dyDescent="0.2">
      <c r="B231" s="74"/>
      <c r="K231" s="73"/>
    </row>
    <row r="232" spans="2:11" x14ac:dyDescent="0.2">
      <c r="B232" s="74"/>
      <c r="K232" s="73"/>
    </row>
    <row r="233" spans="2:11" x14ac:dyDescent="0.2">
      <c r="B233" s="74"/>
      <c r="K233" s="73"/>
    </row>
    <row r="234" spans="2:11" x14ac:dyDescent="0.2">
      <c r="B234" s="74"/>
      <c r="K234" s="73"/>
    </row>
    <row r="235" spans="2:11" x14ac:dyDescent="0.2">
      <c r="B235" s="74"/>
      <c r="K235" s="73"/>
    </row>
    <row r="236" spans="2:11" x14ac:dyDescent="0.2">
      <c r="B236" s="74"/>
      <c r="K236" s="73"/>
    </row>
    <row r="237" spans="2:11" x14ac:dyDescent="0.2">
      <c r="B237" s="74"/>
      <c r="K237" s="73"/>
    </row>
    <row r="238" spans="2:11" x14ac:dyDescent="0.2">
      <c r="B238" s="74"/>
      <c r="K238" s="73"/>
    </row>
    <row r="239" spans="2:11" x14ac:dyDescent="0.2">
      <c r="B239" s="74"/>
      <c r="K239" s="73"/>
    </row>
    <row r="240" spans="2:11" x14ac:dyDescent="0.2">
      <c r="B240" s="74"/>
      <c r="K240" s="73"/>
    </row>
    <row r="241" spans="2:11" x14ac:dyDescent="0.2">
      <c r="B241" s="74"/>
      <c r="K241" s="73"/>
    </row>
    <row r="242" spans="2:11" x14ac:dyDescent="0.2">
      <c r="B242" s="74"/>
      <c r="K242" s="73"/>
    </row>
    <row r="243" spans="2:11" x14ac:dyDescent="0.2">
      <c r="B243" s="74"/>
      <c r="K243" s="73"/>
    </row>
    <row r="244" spans="2:11" x14ac:dyDescent="0.2">
      <c r="B244" s="74"/>
      <c r="K244" s="73"/>
    </row>
    <row r="245" spans="2:11" x14ac:dyDescent="0.2">
      <c r="B245" s="74"/>
      <c r="K245" s="73"/>
    </row>
    <row r="246" spans="2:11" x14ac:dyDescent="0.2">
      <c r="B246" s="74"/>
      <c r="K246" s="73"/>
    </row>
    <row r="247" spans="2:11" x14ac:dyDescent="0.2">
      <c r="B247" s="74"/>
      <c r="K247" s="73"/>
    </row>
    <row r="248" spans="2:11" x14ac:dyDescent="0.2">
      <c r="B248" s="74"/>
      <c r="K248" s="73"/>
    </row>
    <row r="249" spans="2:11" x14ac:dyDescent="0.2">
      <c r="B249" s="74"/>
      <c r="K249" s="73"/>
    </row>
    <row r="250" spans="2:11" x14ac:dyDescent="0.2">
      <c r="B250" s="74"/>
      <c r="K250" s="73"/>
    </row>
    <row r="251" spans="2:11" x14ac:dyDescent="0.2">
      <c r="B251" s="74"/>
      <c r="K251" s="73"/>
    </row>
    <row r="252" spans="2:11" x14ac:dyDescent="0.2">
      <c r="B252" s="74"/>
      <c r="K252" s="73"/>
    </row>
    <row r="253" spans="2:11" x14ac:dyDescent="0.2">
      <c r="B253" s="74"/>
      <c r="K253" s="73"/>
    </row>
    <row r="254" spans="2:11" x14ac:dyDescent="0.2">
      <c r="B254" s="74"/>
      <c r="K254" s="73"/>
    </row>
    <row r="255" spans="2:11" x14ac:dyDescent="0.2">
      <c r="B255" s="74"/>
      <c r="K255" s="73"/>
    </row>
    <row r="256" spans="2:11" x14ac:dyDescent="0.2">
      <c r="B256" s="74"/>
      <c r="K256" s="73"/>
    </row>
    <row r="257" spans="2:11" x14ac:dyDescent="0.2">
      <c r="B257" s="74"/>
      <c r="K257" s="73"/>
    </row>
    <row r="258" spans="2:11" x14ac:dyDescent="0.2">
      <c r="B258" s="74"/>
      <c r="K258" s="73"/>
    </row>
    <row r="259" spans="2:11" x14ac:dyDescent="0.2">
      <c r="B259" s="74"/>
      <c r="K259" s="73"/>
    </row>
    <row r="260" spans="2:11" x14ac:dyDescent="0.2">
      <c r="B260" s="74"/>
      <c r="K260" s="73"/>
    </row>
    <row r="261" spans="2:11" x14ac:dyDescent="0.2">
      <c r="B261" s="74"/>
      <c r="K261" s="73"/>
    </row>
    <row r="262" spans="2:11" x14ac:dyDescent="0.2">
      <c r="B262" s="74"/>
      <c r="K262" s="73"/>
    </row>
    <row r="263" spans="2:11" x14ac:dyDescent="0.2">
      <c r="B263" s="74"/>
      <c r="K263" s="73"/>
    </row>
    <row r="264" spans="2:11" x14ac:dyDescent="0.2">
      <c r="B264" s="74"/>
      <c r="K264" s="73"/>
    </row>
    <row r="265" spans="2:11" x14ac:dyDescent="0.2">
      <c r="B265" s="74"/>
      <c r="K265" s="73"/>
    </row>
    <row r="266" spans="2:11" x14ac:dyDescent="0.2">
      <c r="B266" s="74"/>
      <c r="K266" s="73"/>
    </row>
    <row r="267" spans="2:11" x14ac:dyDescent="0.2">
      <c r="B267" s="74"/>
      <c r="K267" s="73"/>
    </row>
    <row r="268" spans="2:11" x14ac:dyDescent="0.2">
      <c r="B268" s="74"/>
      <c r="K268" s="73"/>
    </row>
    <row r="269" spans="2:11" x14ac:dyDescent="0.2">
      <c r="B269" s="74"/>
      <c r="K269" s="73"/>
    </row>
    <row r="270" spans="2:11" x14ac:dyDescent="0.2">
      <c r="B270" s="74"/>
      <c r="K270" s="73"/>
    </row>
    <row r="271" spans="2:11" x14ac:dyDescent="0.2">
      <c r="B271" s="74"/>
      <c r="K271" s="73"/>
    </row>
    <row r="272" spans="2:11" x14ac:dyDescent="0.2">
      <c r="B272" s="74"/>
      <c r="K272" s="73"/>
    </row>
    <row r="273" spans="2:11" x14ac:dyDescent="0.2">
      <c r="B273" s="74"/>
      <c r="K273" s="73"/>
    </row>
    <row r="274" spans="2:11" x14ac:dyDescent="0.2">
      <c r="B274" s="74"/>
      <c r="K274" s="73"/>
    </row>
    <row r="275" spans="2:11" x14ac:dyDescent="0.2">
      <c r="B275" s="74"/>
      <c r="K275" s="73"/>
    </row>
    <row r="276" spans="2:11" x14ac:dyDescent="0.2">
      <c r="B276" s="74"/>
      <c r="K276" s="73"/>
    </row>
    <row r="277" spans="2:11" x14ac:dyDescent="0.2">
      <c r="B277" s="74"/>
      <c r="K277" s="73"/>
    </row>
    <row r="278" spans="2:11" x14ac:dyDescent="0.2">
      <c r="B278" s="74"/>
      <c r="K278" s="73"/>
    </row>
    <row r="279" spans="2:11" x14ac:dyDescent="0.2">
      <c r="B279" s="74"/>
      <c r="K279" s="73"/>
    </row>
    <row r="280" spans="2:11" x14ac:dyDescent="0.2">
      <c r="B280" s="74"/>
      <c r="K280" s="73"/>
    </row>
    <row r="281" spans="2:11" x14ac:dyDescent="0.2">
      <c r="B281" s="74"/>
      <c r="K281" s="73"/>
    </row>
    <row r="282" spans="2:11" x14ac:dyDescent="0.2">
      <c r="B282" s="74"/>
      <c r="K282" s="73"/>
    </row>
    <row r="283" spans="2:11" x14ac:dyDescent="0.2">
      <c r="B283" s="74"/>
      <c r="K283" s="73"/>
    </row>
    <row r="284" spans="2:11" x14ac:dyDescent="0.2">
      <c r="B284" s="74"/>
      <c r="K284" s="73"/>
    </row>
    <row r="285" spans="2:11" x14ac:dyDescent="0.2">
      <c r="B285" s="74"/>
      <c r="K285" s="73"/>
    </row>
    <row r="286" spans="2:11" x14ac:dyDescent="0.2">
      <c r="B286" s="74"/>
      <c r="K286" s="73"/>
    </row>
    <row r="287" spans="2:11" x14ac:dyDescent="0.2">
      <c r="B287" s="74"/>
      <c r="K287" s="73"/>
    </row>
    <row r="288" spans="2:11" x14ac:dyDescent="0.2">
      <c r="B288" s="74"/>
      <c r="K288" s="73"/>
    </row>
    <row r="289" spans="2:11" x14ac:dyDescent="0.2">
      <c r="B289" s="74"/>
      <c r="K289" s="73"/>
    </row>
    <row r="290" spans="2:11" x14ac:dyDescent="0.2">
      <c r="B290" s="74"/>
      <c r="K290" s="73"/>
    </row>
    <row r="291" spans="2:11" x14ac:dyDescent="0.2">
      <c r="B291" s="74"/>
      <c r="K291" s="73"/>
    </row>
    <row r="292" spans="2:11" x14ac:dyDescent="0.2">
      <c r="B292" s="74"/>
      <c r="K292" s="73"/>
    </row>
    <row r="293" spans="2:11" x14ac:dyDescent="0.2">
      <c r="B293" s="74"/>
      <c r="K293" s="73"/>
    </row>
    <row r="294" spans="2:11" x14ac:dyDescent="0.2">
      <c r="B294" s="74"/>
      <c r="K294" s="73"/>
    </row>
    <row r="295" spans="2:11" x14ac:dyDescent="0.2">
      <c r="B295" s="74"/>
      <c r="K295" s="73"/>
    </row>
    <row r="296" spans="2:11" x14ac:dyDescent="0.2">
      <c r="B296" s="74"/>
      <c r="K296" s="73"/>
    </row>
    <row r="297" spans="2:11" x14ac:dyDescent="0.2">
      <c r="B297" s="74"/>
      <c r="K297" s="73"/>
    </row>
    <row r="298" spans="2:11" x14ac:dyDescent="0.2">
      <c r="B298" s="74"/>
      <c r="K298" s="73"/>
    </row>
    <row r="299" spans="2:11" x14ac:dyDescent="0.2">
      <c r="B299" s="74"/>
      <c r="K299" s="73"/>
    </row>
    <row r="300" spans="2:11" x14ac:dyDescent="0.2">
      <c r="B300" s="74"/>
      <c r="K300" s="73"/>
    </row>
    <row r="301" spans="2:11" x14ac:dyDescent="0.2">
      <c r="B301" s="74"/>
      <c r="K301" s="73"/>
    </row>
    <row r="302" spans="2:11" x14ac:dyDescent="0.2">
      <c r="B302" s="74"/>
      <c r="K302" s="73"/>
    </row>
    <row r="303" spans="2:11" x14ac:dyDescent="0.2">
      <c r="B303" s="74"/>
      <c r="K303" s="73"/>
    </row>
    <row r="304" spans="2:11" x14ac:dyDescent="0.2">
      <c r="B304" s="74"/>
      <c r="K304" s="73"/>
    </row>
    <row r="305" spans="2:11" x14ac:dyDescent="0.2">
      <c r="B305" s="74"/>
      <c r="K305" s="73"/>
    </row>
    <row r="306" spans="2:11" x14ac:dyDescent="0.2">
      <c r="B306" s="74"/>
      <c r="K306" s="73"/>
    </row>
    <row r="307" spans="2:11" x14ac:dyDescent="0.2">
      <c r="B307" s="74"/>
      <c r="K307" s="73"/>
    </row>
    <row r="308" spans="2:11" x14ac:dyDescent="0.2">
      <c r="B308" s="74"/>
      <c r="K308" s="73"/>
    </row>
    <row r="309" spans="2:11" x14ac:dyDescent="0.2">
      <c r="B309" s="74"/>
      <c r="K309" s="73"/>
    </row>
    <row r="310" spans="2:11" x14ac:dyDescent="0.2">
      <c r="B310" s="74"/>
      <c r="K310" s="73"/>
    </row>
    <row r="311" spans="2:11" x14ac:dyDescent="0.2">
      <c r="B311" s="74"/>
      <c r="K311" s="73"/>
    </row>
    <row r="312" spans="2:11" x14ac:dyDescent="0.2">
      <c r="B312" s="74"/>
      <c r="K312" s="73"/>
    </row>
    <row r="313" spans="2:11" x14ac:dyDescent="0.2">
      <c r="B313" s="74"/>
      <c r="K313" s="73"/>
    </row>
    <row r="314" spans="2:11" x14ac:dyDescent="0.2">
      <c r="B314" s="74"/>
      <c r="K314" s="73"/>
    </row>
    <row r="315" spans="2:11" x14ac:dyDescent="0.2">
      <c r="B315" s="74"/>
      <c r="K315" s="73"/>
    </row>
    <row r="316" spans="2:11" x14ac:dyDescent="0.2">
      <c r="B316" s="74"/>
      <c r="K316" s="73"/>
    </row>
    <row r="317" spans="2:11" x14ac:dyDescent="0.2">
      <c r="B317" s="74"/>
      <c r="K317" s="73"/>
    </row>
    <row r="318" spans="2:11" x14ac:dyDescent="0.2">
      <c r="B318" s="74"/>
      <c r="K318" s="73"/>
    </row>
    <row r="319" spans="2:11" x14ac:dyDescent="0.2">
      <c r="B319" s="74"/>
      <c r="K319" s="73"/>
    </row>
    <row r="320" spans="2:11" x14ac:dyDescent="0.2">
      <c r="B320" s="74"/>
      <c r="K320" s="73"/>
    </row>
    <row r="321" spans="2:11" x14ac:dyDescent="0.2">
      <c r="B321" s="74"/>
      <c r="K321" s="73"/>
    </row>
    <row r="322" spans="2:11" x14ac:dyDescent="0.2">
      <c r="B322" s="74"/>
      <c r="K322" s="73"/>
    </row>
    <row r="323" spans="2:11" x14ac:dyDescent="0.2">
      <c r="B323" s="74"/>
      <c r="K323" s="73"/>
    </row>
    <row r="324" spans="2:11" x14ac:dyDescent="0.2">
      <c r="B324" s="74"/>
      <c r="K324" s="73"/>
    </row>
    <row r="325" spans="2:11" x14ac:dyDescent="0.2">
      <c r="B325" s="74"/>
      <c r="K325" s="73"/>
    </row>
    <row r="326" spans="2:11" x14ac:dyDescent="0.2">
      <c r="B326" s="74"/>
      <c r="K326" s="73"/>
    </row>
    <row r="327" spans="2:11" x14ac:dyDescent="0.2">
      <c r="B327" s="74"/>
      <c r="K327" s="73"/>
    </row>
    <row r="328" spans="2:11" x14ac:dyDescent="0.2">
      <c r="B328" s="74"/>
      <c r="K328" s="73"/>
    </row>
    <row r="329" spans="2:11" x14ac:dyDescent="0.2">
      <c r="B329" s="74"/>
      <c r="K329" s="73"/>
    </row>
    <row r="330" spans="2:11" x14ac:dyDescent="0.2">
      <c r="B330" s="74"/>
      <c r="K330" s="73"/>
    </row>
    <row r="331" spans="2:11" x14ac:dyDescent="0.2">
      <c r="B331" s="74"/>
      <c r="K331" s="73"/>
    </row>
    <row r="332" spans="2:11" x14ac:dyDescent="0.2">
      <c r="B332" s="74"/>
      <c r="K332" s="73"/>
    </row>
    <row r="333" spans="2:11" x14ac:dyDescent="0.2">
      <c r="B333" s="74"/>
      <c r="K333" s="73"/>
    </row>
    <row r="334" spans="2:11" x14ac:dyDescent="0.2">
      <c r="B334" s="74"/>
      <c r="K334" s="73"/>
    </row>
    <row r="335" spans="2:11" x14ac:dyDescent="0.2">
      <c r="B335" s="74"/>
      <c r="K335" s="73"/>
    </row>
    <row r="336" spans="2:11" x14ac:dyDescent="0.2">
      <c r="B336" s="74"/>
      <c r="K336" s="73"/>
    </row>
    <row r="337" spans="2:11" x14ac:dyDescent="0.2">
      <c r="B337" s="74"/>
      <c r="K337" s="73"/>
    </row>
    <row r="338" spans="2:11" x14ac:dyDescent="0.2">
      <c r="B338" s="74"/>
      <c r="K338" s="73"/>
    </row>
    <row r="339" spans="2:11" x14ac:dyDescent="0.2">
      <c r="B339" s="74"/>
      <c r="K339" s="73"/>
    </row>
    <row r="340" spans="2:11" x14ac:dyDescent="0.2">
      <c r="B340" s="74"/>
      <c r="K340" s="73"/>
    </row>
    <row r="341" spans="2:11" x14ac:dyDescent="0.2">
      <c r="B341" s="74"/>
      <c r="K341" s="73"/>
    </row>
    <row r="342" spans="2:11" x14ac:dyDescent="0.2">
      <c r="B342" s="74"/>
      <c r="K342" s="73"/>
    </row>
    <row r="343" spans="2:11" x14ac:dyDescent="0.2">
      <c r="B343" s="74"/>
      <c r="K343" s="73"/>
    </row>
    <row r="344" spans="2:11" x14ac:dyDescent="0.2">
      <c r="B344" s="74"/>
      <c r="K344" s="73"/>
    </row>
    <row r="345" spans="2:11" x14ac:dyDescent="0.2">
      <c r="B345" s="74"/>
      <c r="K345" s="73"/>
    </row>
    <row r="346" spans="2:11" x14ac:dyDescent="0.2">
      <c r="B346" s="74"/>
      <c r="K346" s="73"/>
    </row>
    <row r="347" spans="2:11" x14ac:dyDescent="0.2">
      <c r="B347" s="74"/>
      <c r="K347" s="73"/>
    </row>
    <row r="348" spans="2:11" x14ac:dyDescent="0.2">
      <c r="B348" s="74"/>
      <c r="K348" s="73"/>
    </row>
    <row r="349" spans="2:11" x14ac:dyDescent="0.2">
      <c r="B349" s="74"/>
      <c r="K349" s="73"/>
    </row>
    <row r="350" spans="2:11" x14ac:dyDescent="0.2">
      <c r="B350" s="74"/>
      <c r="K350" s="73"/>
    </row>
    <row r="351" spans="2:11" x14ac:dyDescent="0.2">
      <c r="B351" s="74"/>
      <c r="K351" s="73"/>
    </row>
    <row r="352" spans="2:11" x14ac:dyDescent="0.2">
      <c r="B352" s="74"/>
      <c r="K352" s="73"/>
    </row>
    <row r="353" spans="2:11" x14ac:dyDescent="0.2">
      <c r="B353" s="74"/>
      <c r="K353" s="73"/>
    </row>
    <row r="354" spans="2:11" x14ac:dyDescent="0.2">
      <c r="B354" s="74"/>
      <c r="K354" s="73"/>
    </row>
    <row r="355" spans="2:11" x14ac:dyDescent="0.2">
      <c r="B355" s="74"/>
      <c r="K355" s="73"/>
    </row>
    <row r="356" spans="2:11" x14ac:dyDescent="0.2">
      <c r="B356" s="74"/>
      <c r="K356" s="73"/>
    </row>
    <row r="357" spans="2:11" x14ac:dyDescent="0.2">
      <c r="B357" s="74"/>
      <c r="K357" s="73"/>
    </row>
    <row r="358" spans="2:11" x14ac:dyDescent="0.2">
      <c r="B358" s="74"/>
      <c r="K358" s="73"/>
    </row>
    <row r="359" spans="2:11" x14ac:dyDescent="0.2">
      <c r="B359" s="74"/>
      <c r="K359" s="73"/>
    </row>
    <row r="360" spans="2:11" x14ac:dyDescent="0.2">
      <c r="B360" s="74"/>
      <c r="K360" s="73"/>
    </row>
    <row r="361" spans="2:11" x14ac:dyDescent="0.2">
      <c r="B361" s="74"/>
      <c r="K361" s="73"/>
    </row>
    <row r="362" spans="2:11" x14ac:dyDescent="0.2">
      <c r="B362" s="74"/>
      <c r="K362" s="73"/>
    </row>
    <row r="363" spans="2:11" x14ac:dyDescent="0.2">
      <c r="B363" s="74"/>
      <c r="K363" s="73"/>
    </row>
    <row r="364" spans="2:11" x14ac:dyDescent="0.2">
      <c r="B364" s="74"/>
      <c r="K364" s="73"/>
    </row>
    <row r="365" spans="2:11" x14ac:dyDescent="0.2">
      <c r="B365" s="74"/>
      <c r="K365" s="73"/>
    </row>
    <row r="366" spans="2:11" x14ac:dyDescent="0.2">
      <c r="B366" s="74"/>
      <c r="K366" s="73"/>
    </row>
    <row r="367" spans="2:11" x14ac:dyDescent="0.2">
      <c r="B367" s="74"/>
      <c r="K367" s="73"/>
    </row>
    <row r="368" spans="2:11" x14ac:dyDescent="0.2">
      <c r="B368" s="74"/>
      <c r="K368" s="73"/>
    </row>
    <row r="369" spans="2:11" x14ac:dyDescent="0.2">
      <c r="B369" s="74"/>
      <c r="K369" s="73"/>
    </row>
    <row r="370" spans="2:11" x14ac:dyDescent="0.2">
      <c r="B370" s="74"/>
      <c r="K370" s="73"/>
    </row>
    <row r="371" spans="2:11" x14ac:dyDescent="0.2">
      <c r="B371" s="74"/>
      <c r="K371" s="73"/>
    </row>
    <row r="372" spans="2:11" x14ac:dyDescent="0.2">
      <c r="B372" s="74"/>
      <c r="K372" s="73"/>
    </row>
    <row r="373" spans="2:11" x14ac:dyDescent="0.2">
      <c r="B373" s="74"/>
      <c r="K373" s="73"/>
    </row>
    <row r="374" spans="2:11" x14ac:dyDescent="0.2">
      <c r="B374" s="74"/>
      <c r="K374" s="73"/>
    </row>
    <row r="375" spans="2:11" x14ac:dyDescent="0.2">
      <c r="B375" s="74"/>
      <c r="K375" s="73"/>
    </row>
    <row r="376" spans="2:11" x14ac:dyDescent="0.2">
      <c r="B376" s="74"/>
      <c r="K376" s="73"/>
    </row>
    <row r="377" spans="2:11" x14ac:dyDescent="0.2">
      <c r="B377" s="74"/>
      <c r="K377" s="73"/>
    </row>
    <row r="378" spans="2:11" x14ac:dyDescent="0.2">
      <c r="B378" s="74"/>
      <c r="K378" s="73"/>
    </row>
    <row r="379" spans="2:11" x14ac:dyDescent="0.2">
      <c r="B379" s="74"/>
      <c r="K379" s="73"/>
    </row>
    <row r="380" spans="2:11" x14ac:dyDescent="0.2">
      <c r="B380" s="74"/>
      <c r="K380" s="73"/>
    </row>
    <row r="381" spans="2:11" x14ac:dyDescent="0.2">
      <c r="B381" s="74"/>
      <c r="K381" s="73"/>
    </row>
    <row r="382" spans="2:11" x14ac:dyDescent="0.2">
      <c r="B382" s="74"/>
      <c r="K382" s="73"/>
    </row>
    <row r="383" spans="2:11" x14ac:dyDescent="0.2">
      <c r="B383" s="74"/>
      <c r="K383" s="73"/>
    </row>
    <row r="384" spans="2:11" x14ac:dyDescent="0.2">
      <c r="B384" s="74"/>
      <c r="K384" s="73"/>
    </row>
    <row r="385" spans="2:11" x14ac:dyDescent="0.2">
      <c r="B385" s="74"/>
      <c r="K385" s="73"/>
    </row>
    <row r="386" spans="2:11" x14ac:dyDescent="0.2">
      <c r="B386" s="74"/>
      <c r="K386" s="73"/>
    </row>
    <row r="387" spans="2:11" x14ac:dyDescent="0.2">
      <c r="B387" s="74"/>
      <c r="K387" s="73"/>
    </row>
    <row r="388" spans="2:11" x14ac:dyDescent="0.2">
      <c r="B388" s="74"/>
      <c r="K388" s="73"/>
    </row>
    <row r="389" spans="2:11" x14ac:dyDescent="0.2">
      <c r="B389" s="74"/>
      <c r="K389" s="73"/>
    </row>
    <row r="390" spans="2:11" x14ac:dyDescent="0.2">
      <c r="B390" s="74"/>
      <c r="K390" s="73"/>
    </row>
    <row r="391" spans="2:11" x14ac:dyDescent="0.2">
      <c r="B391" s="74"/>
      <c r="K391" s="73"/>
    </row>
    <row r="392" spans="2:11" x14ac:dyDescent="0.2">
      <c r="B392" s="74"/>
      <c r="K392" s="73"/>
    </row>
    <row r="393" spans="2:11" x14ac:dyDescent="0.2">
      <c r="B393" s="74"/>
      <c r="K393" s="73"/>
    </row>
    <row r="394" spans="2:11" x14ac:dyDescent="0.2">
      <c r="B394" s="74"/>
      <c r="K394" s="73"/>
    </row>
    <row r="395" spans="2:11" x14ac:dyDescent="0.2">
      <c r="B395" s="74"/>
      <c r="K395" s="73"/>
    </row>
    <row r="396" spans="2:11" x14ac:dyDescent="0.2">
      <c r="B396" s="74"/>
      <c r="K396" s="73"/>
    </row>
    <row r="397" spans="2:11" x14ac:dyDescent="0.2">
      <c r="B397" s="74"/>
      <c r="K397" s="73"/>
    </row>
    <row r="398" spans="2:11" x14ac:dyDescent="0.2">
      <c r="B398" s="74"/>
      <c r="K398" s="73"/>
    </row>
    <row r="399" spans="2:11" x14ac:dyDescent="0.2">
      <c r="B399" s="74"/>
      <c r="K399" s="73"/>
    </row>
    <row r="400" spans="2:11" x14ac:dyDescent="0.2">
      <c r="B400" s="74"/>
      <c r="K400" s="73"/>
    </row>
    <row r="401" spans="2:11" x14ac:dyDescent="0.2">
      <c r="B401" s="74"/>
      <c r="K401" s="73"/>
    </row>
    <row r="402" spans="2:11" x14ac:dyDescent="0.2">
      <c r="B402" s="74"/>
      <c r="K402" s="73"/>
    </row>
    <row r="403" spans="2:11" x14ac:dyDescent="0.2">
      <c r="B403" s="74"/>
      <c r="K403" s="73"/>
    </row>
    <row r="404" spans="2:11" x14ac:dyDescent="0.2">
      <c r="B404" s="74"/>
      <c r="K404" s="73"/>
    </row>
    <row r="405" spans="2:11" x14ac:dyDescent="0.2">
      <c r="B405" s="74"/>
      <c r="K405" s="73"/>
    </row>
    <row r="406" spans="2:11" x14ac:dyDescent="0.2">
      <c r="B406" s="74"/>
      <c r="K406" s="73"/>
    </row>
    <row r="407" spans="2:11" x14ac:dyDescent="0.2">
      <c r="B407" s="74"/>
      <c r="K407" s="73"/>
    </row>
    <row r="408" spans="2:11" x14ac:dyDescent="0.2">
      <c r="B408" s="74"/>
      <c r="K408" s="73"/>
    </row>
    <row r="409" spans="2:11" x14ac:dyDescent="0.2">
      <c r="B409" s="74"/>
      <c r="K409" s="73"/>
    </row>
    <row r="410" spans="2:11" x14ac:dyDescent="0.2">
      <c r="B410" s="74"/>
      <c r="K410" s="73"/>
    </row>
    <row r="411" spans="2:11" x14ac:dyDescent="0.2">
      <c r="B411" s="74"/>
      <c r="K411" s="73"/>
    </row>
    <row r="412" spans="2:11" x14ac:dyDescent="0.2">
      <c r="B412" s="74"/>
      <c r="K412" s="73"/>
    </row>
    <row r="413" spans="2:11" x14ac:dyDescent="0.2">
      <c r="B413" s="74"/>
      <c r="K413" s="73"/>
    </row>
    <row r="414" spans="2:11" x14ac:dyDescent="0.2">
      <c r="B414" s="74"/>
      <c r="K414" s="73"/>
    </row>
    <row r="415" spans="2:11" x14ac:dyDescent="0.2">
      <c r="B415" s="74"/>
      <c r="K415" s="73"/>
    </row>
    <row r="416" spans="2:11" x14ac:dyDescent="0.2">
      <c r="B416" s="74"/>
      <c r="K416" s="73"/>
    </row>
    <row r="417" spans="2:11" x14ac:dyDescent="0.2">
      <c r="B417" s="74"/>
      <c r="K417" s="73"/>
    </row>
    <row r="418" spans="2:11" x14ac:dyDescent="0.2">
      <c r="B418" s="74"/>
      <c r="K418" s="73"/>
    </row>
    <row r="419" spans="2:11" x14ac:dyDescent="0.2">
      <c r="B419" s="74"/>
      <c r="K419" s="73"/>
    </row>
    <row r="420" spans="2:11" x14ac:dyDescent="0.2">
      <c r="B420" s="74"/>
      <c r="K420" s="73"/>
    </row>
    <row r="421" spans="2:11" x14ac:dyDescent="0.2">
      <c r="B421" s="74"/>
      <c r="K421" s="73"/>
    </row>
    <row r="422" spans="2:11" x14ac:dyDescent="0.2">
      <c r="B422" s="74"/>
      <c r="K422" s="73"/>
    </row>
    <row r="423" spans="2:11" x14ac:dyDescent="0.2">
      <c r="B423" s="74"/>
      <c r="K423" s="73"/>
    </row>
    <row r="424" spans="2:11" x14ac:dyDescent="0.2">
      <c r="B424" s="74"/>
      <c r="K424" s="73"/>
    </row>
    <row r="425" spans="2:11" x14ac:dyDescent="0.2">
      <c r="B425" s="74"/>
      <c r="K425" s="73"/>
    </row>
    <row r="426" spans="2:11" x14ac:dyDescent="0.2">
      <c r="B426" s="74"/>
      <c r="K426" s="73"/>
    </row>
    <row r="427" spans="2:11" x14ac:dyDescent="0.2">
      <c r="B427" s="74"/>
      <c r="K427" s="73"/>
    </row>
    <row r="428" spans="2:11" x14ac:dyDescent="0.2">
      <c r="B428" s="74"/>
      <c r="K428" s="73"/>
    </row>
    <row r="429" spans="2:11" x14ac:dyDescent="0.2">
      <c r="B429" s="74"/>
      <c r="K429" s="73"/>
    </row>
    <row r="430" spans="2:11" x14ac:dyDescent="0.2">
      <c r="B430" s="74"/>
      <c r="K430" s="73"/>
    </row>
    <row r="431" spans="2:11" x14ac:dyDescent="0.2">
      <c r="B431" s="74"/>
      <c r="K431" s="73"/>
    </row>
    <row r="432" spans="2:11" x14ac:dyDescent="0.2">
      <c r="B432" s="74"/>
      <c r="K432" s="73"/>
    </row>
    <row r="433" spans="2:11" x14ac:dyDescent="0.2">
      <c r="B433" s="74"/>
      <c r="K433" s="73"/>
    </row>
    <row r="434" spans="2:11" x14ac:dyDescent="0.2">
      <c r="B434" s="74"/>
      <c r="K434" s="73"/>
    </row>
    <row r="435" spans="2:11" x14ac:dyDescent="0.2">
      <c r="B435" s="74"/>
      <c r="K435" s="73"/>
    </row>
    <row r="436" spans="2:11" x14ac:dyDescent="0.2">
      <c r="B436" s="74"/>
      <c r="K436" s="73"/>
    </row>
    <row r="437" spans="2:11" x14ac:dyDescent="0.2">
      <c r="B437" s="74"/>
      <c r="K437" s="73"/>
    </row>
    <row r="438" spans="2:11" x14ac:dyDescent="0.2">
      <c r="B438" s="74"/>
      <c r="K438" s="73"/>
    </row>
    <row r="439" spans="2:11" x14ac:dyDescent="0.2">
      <c r="B439" s="74"/>
      <c r="K439" s="73"/>
    </row>
    <row r="440" spans="2:11" x14ac:dyDescent="0.2">
      <c r="B440" s="74"/>
      <c r="K440" s="73"/>
    </row>
    <row r="441" spans="2:11" x14ac:dyDescent="0.2">
      <c r="B441" s="74"/>
      <c r="K441" s="73"/>
    </row>
    <row r="442" spans="2:11" x14ac:dyDescent="0.2">
      <c r="B442" s="74"/>
      <c r="K442" s="73"/>
    </row>
    <row r="443" spans="2:11" x14ac:dyDescent="0.2">
      <c r="B443" s="74"/>
      <c r="K443" s="73"/>
    </row>
    <row r="444" spans="2:11" x14ac:dyDescent="0.2">
      <c r="B444" s="74"/>
      <c r="K444" s="73"/>
    </row>
    <row r="445" spans="2:11" x14ac:dyDescent="0.2">
      <c r="B445" s="74"/>
      <c r="K445" s="73"/>
    </row>
    <row r="446" spans="2:11" x14ac:dyDescent="0.2">
      <c r="B446" s="74"/>
      <c r="K446" s="73"/>
    </row>
    <row r="447" spans="2:11" x14ac:dyDescent="0.2">
      <c r="B447" s="74"/>
      <c r="K447" s="73"/>
    </row>
    <row r="448" spans="2:11" x14ac:dyDescent="0.2">
      <c r="B448" s="74"/>
      <c r="K448" s="73"/>
    </row>
    <row r="449" spans="2:11" x14ac:dyDescent="0.2">
      <c r="B449" s="74"/>
      <c r="K449" s="73"/>
    </row>
    <row r="450" spans="2:11" x14ac:dyDescent="0.2">
      <c r="B450" s="74"/>
      <c r="K450" s="73"/>
    </row>
    <row r="451" spans="2:11" x14ac:dyDescent="0.2">
      <c r="B451" s="74"/>
      <c r="K451" s="73"/>
    </row>
    <row r="452" spans="2:11" x14ac:dyDescent="0.2">
      <c r="B452" s="74"/>
      <c r="K452" s="73"/>
    </row>
    <row r="453" spans="2:11" x14ac:dyDescent="0.2">
      <c r="B453" s="74"/>
      <c r="K453" s="73"/>
    </row>
    <row r="454" spans="2:11" x14ac:dyDescent="0.2">
      <c r="B454" s="74"/>
      <c r="K454" s="73"/>
    </row>
    <row r="455" spans="2:11" x14ac:dyDescent="0.2">
      <c r="B455" s="74"/>
      <c r="K455" s="73"/>
    </row>
    <row r="456" spans="2:11" x14ac:dyDescent="0.2">
      <c r="B456" s="74"/>
      <c r="K456" s="73"/>
    </row>
    <row r="457" spans="2:11" x14ac:dyDescent="0.2">
      <c r="B457" s="74"/>
      <c r="K457" s="73"/>
    </row>
    <row r="458" spans="2:11" x14ac:dyDescent="0.2">
      <c r="B458" s="74"/>
      <c r="K458" s="73"/>
    </row>
    <row r="459" spans="2:11" x14ac:dyDescent="0.2">
      <c r="B459" s="74"/>
      <c r="K459" s="73"/>
    </row>
    <row r="460" spans="2:11" x14ac:dyDescent="0.2">
      <c r="B460" s="74"/>
      <c r="K460" s="73"/>
    </row>
    <row r="461" spans="2:11" x14ac:dyDescent="0.2">
      <c r="B461" s="74"/>
      <c r="K461" s="73"/>
    </row>
    <row r="462" spans="2:11" x14ac:dyDescent="0.2">
      <c r="B462" s="74"/>
      <c r="K462" s="73"/>
    </row>
    <row r="463" spans="2:11" x14ac:dyDescent="0.2">
      <c r="B463" s="74"/>
      <c r="K463" s="73"/>
    </row>
    <row r="464" spans="2:11" x14ac:dyDescent="0.2">
      <c r="B464" s="74"/>
      <c r="K464" s="73"/>
    </row>
    <row r="465" spans="2:11" x14ac:dyDescent="0.2">
      <c r="B465" s="74"/>
      <c r="K465" s="73"/>
    </row>
    <row r="466" spans="2:11" x14ac:dyDescent="0.2">
      <c r="B466" s="74"/>
      <c r="K466" s="73"/>
    </row>
    <row r="467" spans="2:11" x14ac:dyDescent="0.2">
      <c r="B467" s="74"/>
      <c r="K467" s="73"/>
    </row>
    <row r="468" spans="2:11" x14ac:dyDescent="0.2">
      <c r="B468" s="74"/>
      <c r="K468" s="73"/>
    </row>
    <row r="469" spans="2:11" x14ac:dyDescent="0.2">
      <c r="B469" s="74"/>
      <c r="K469" s="73"/>
    </row>
    <row r="470" spans="2:11" x14ac:dyDescent="0.2">
      <c r="B470" s="74"/>
      <c r="K470" s="73"/>
    </row>
    <row r="471" spans="2:11" x14ac:dyDescent="0.2">
      <c r="B471" s="74"/>
      <c r="K471" s="73"/>
    </row>
    <row r="472" spans="2:11" x14ac:dyDescent="0.2">
      <c r="B472" s="74"/>
      <c r="K472" s="73"/>
    </row>
    <row r="473" spans="2:11" x14ac:dyDescent="0.2">
      <c r="B473" s="74"/>
      <c r="K473" s="73"/>
    </row>
    <row r="474" spans="2:11" x14ac:dyDescent="0.2">
      <c r="B474" s="74"/>
      <c r="K474" s="73"/>
    </row>
    <row r="475" spans="2:11" x14ac:dyDescent="0.2">
      <c r="B475" s="74"/>
      <c r="K475" s="73"/>
    </row>
    <row r="476" spans="2:11" x14ac:dyDescent="0.2">
      <c r="B476" s="74"/>
      <c r="K476" s="73"/>
    </row>
    <row r="477" spans="2:11" x14ac:dyDescent="0.2">
      <c r="B477" s="74"/>
      <c r="K477" s="73"/>
    </row>
    <row r="478" spans="2:11" x14ac:dyDescent="0.2">
      <c r="B478" s="74"/>
      <c r="K478" s="73"/>
    </row>
    <row r="479" spans="2:11" x14ac:dyDescent="0.2">
      <c r="B479" s="74"/>
      <c r="K479" s="73"/>
    </row>
    <row r="480" spans="2:11" x14ac:dyDescent="0.2">
      <c r="B480" s="74"/>
      <c r="K480" s="73"/>
    </row>
    <row r="481" spans="2:11" x14ac:dyDescent="0.2">
      <c r="B481" s="74"/>
      <c r="K481" s="73"/>
    </row>
    <row r="482" spans="2:11" x14ac:dyDescent="0.2">
      <c r="B482" s="74"/>
      <c r="K482" s="73"/>
    </row>
    <row r="483" spans="2:11" x14ac:dyDescent="0.2">
      <c r="B483" s="74"/>
      <c r="K483" s="73"/>
    </row>
    <row r="484" spans="2:11" x14ac:dyDescent="0.2">
      <c r="B484" s="74"/>
      <c r="K484" s="73"/>
    </row>
    <row r="485" spans="2:11" x14ac:dyDescent="0.2">
      <c r="B485" s="74"/>
      <c r="K485" s="73"/>
    </row>
    <row r="486" spans="2:11" x14ac:dyDescent="0.2">
      <c r="B486" s="74"/>
      <c r="K486" s="73"/>
    </row>
    <row r="487" spans="2:11" x14ac:dyDescent="0.2">
      <c r="B487" s="74"/>
      <c r="K487" s="73"/>
    </row>
    <row r="488" spans="2:11" x14ac:dyDescent="0.2">
      <c r="B488" s="74"/>
      <c r="K488" s="73"/>
    </row>
    <row r="489" spans="2:11" x14ac:dyDescent="0.2">
      <c r="B489" s="74"/>
      <c r="K489" s="73"/>
    </row>
    <row r="490" spans="2:11" x14ac:dyDescent="0.2">
      <c r="B490" s="74"/>
      <c r="K490" s="73"/>
    </row>
    <row r="491" spans="2:11" x14ac:dyDescent="0.2">
      <c r="B491" s="74"/>
      <c r="K491" s="73"/>
    </row>
    <row r="492" spans="2:11" x14ac:dyDescent="0.2">
      <c r="B492" s="74"/>
      <c r="K492" s="73"/>
    </row>
    <row r="493" spans="2:11" x14ac:dyDescent="0.2">
      <c r="B493" s="74"/>
      <c r="K493" s="73"/>
    </row>
    <row r="494" spans="2:11" x14ac:dyDescent="0.2">
      <c r="B494" s="74"/>
      <c r="K494" s="73"/>
    </row>
    <row r="495" spans="2:11" x14ac:dyDescent="0.2">
      <c r="B495" s="74"/>
      <c r="K495" s="73"/>
    </row>
    <row r="496" spans="2:11" x14ac:dyDescent="0.2">
      <c r="B496" s="74"/>
      <c r="K496" s="73"/>
    </row>
    <row r="497" spans="2:11" x14ac:dyDescent="0.2">
      <c r="B497" s="74"/>
      <c r="K497" s="73"/>
    </row>
    <row r="498" spans="2:11" x14ac:dyDescent="0.2">
      <c r="B498" s="74"/>
      <c r="K498" s="73"/>
    </row>
    <row r="499" spans="2:11" x14ac:dyDescent="0.2">
      <c r="B499" s="74"/>
      <c r="K499" s="73"/>
    </row>
    <row r="500" spans="2:11" x14ac:dyDescent="0.2">
      <c r="B500" s="74"/>
      <c r="K500" s="73"/>
    </row>
    <row r="501" spans="2:11" x14ac:dyDescent="0.2">
      <c r="B501" s="74"/>
      <c r="K501" s="73"/>
    </row>
    <row r="502" spans="2:11" x14ac:dyDescent="0.2">
      <c r="B502" s="74"/>
      <c r="K502" s="73"/>
    </row>
    <row r="503" spans="2:11" x14ac:dyDescent="0.2">
      <c r="B503" s="74"/>
      <c r="K503" s="73"/>
    </row>
    <row r="504" spans="2:11" x14ac:dyDescent="0.2">
      <c r="B504" s="74"/>
      <c r="K504" s="73"/>
    </row>
    <row r="505" spans="2:11" x14ac:dyDescent="0.2">
      <c r="B505" s="74"/>
      <c r="K505" s="73"/>
    </row>
    <row r="506" spans="2:11" x14ac:dyDescent="0.2">
      <c r="B506" s="74"/>
      <c r="K506" s="73"/>
    </row>
    <row r="507" spans="2:11" x14ac:dyDescent="0.2">
      <c r="B507" s="74"/>
      <c r="K507" s="73"/>
    </row>
    <row r="508" spans="2:11" x14ac:dyDescent="0.2">
      <c r="B508" s="74"/>
      <c r="K508" s="73"/>
    </row>
    <row r="509" spans="2:11" x14ac:dyDescent="0.2">
      <c r="B509" s="74"/>
      <c r="K509" s="73"/>
    </row>
    <row r="510" spans="2:11" x14ac:dyDescent="0.2">
      <c r="B510" s="74"/>
      <c r="K510" s="73"/>
    </row>
    <row r="511" spans="2:11" x14ac:dyDescent="0.2">
      <c r="B511" s="74"/>
      <c r="K511" s="73"/>
    </row>
    <row r="512" spans="2:11" x14ac:dyDescent="0.2">
      <c r="B512" s="74"/>
      <c r="K512" s="73"/>
    </row>
    <row r="513" spans="2:11" x14ac:dyDescent="0.2">
      <c r="B513" s="74"/>
      <c r="K513" s="73"/>
    </row>
    <row r="514" spans="2:11" x14ac:dyDescent="0.2">
      <c r="B514" s="74"/>
      <c r="K514" s="73"/>
    </row>
    <row r="515" spans="2:11" x14ac:dyDescent="0.2">
      <c r="B515" s="74"/>
      <c r="K515" s="73"/>
    </row>
    <row r="516" spans="2:11" x14ac:dyDescent="0.2">
      <c r="B516" s="74"/>
      <c r="K516" s="73"/>
    </row>
    <row r="517" spans="2:11" x14ac:dyDescent="0.2">
      <c r="B517" s="74"/>
      <c r="K517" s="73"/>
    </row>
    <row r="518" spans="2:11" x14ac:dyDescent="0.2">
      <c r="B518" s="74"/>
      <c r="K518" s="73"/>
    </row>
    <row r="519" spans="2:11" x14ac:dyDescent="0.2">
      <c r="B519" s="74"/>
      <c r="K519" s="73"/>
    </row>
    <row r="520" spans="2:11" x14ac:dyDescent="0.2">
      <c r="B520" s="74"/>
      <c r="K520" s="73"/>
    </row>
    <row r="521" spans="2:11" x14ac:dyDescent="0.2">
      <c r="B521" s="74"/>
      <c r="K521" s="73"/>
    </row>
    <row r="522" spans="2:11" x14ac:dyDescent="0.2">
      <c r="B522" s="74"/>
      <c r="K522" s="73"/>
    </row>
    <row r="523" spans="2:11" x14ac:dyDescent="0.2">
      <c r="B523" s="74"/>
      <c r="K523" s="73"/>
    </row>
    <row r="524" spans="2:11" x14ac:dyDescent="0.2">
      <c r="B524" s="74"/>
      <c r="K524" s="73"/>
    </row>
    <row r="525" spans="2:11" x14ac:dyDescent="0.2">
      <c r="B525" s="74"/>
      <c r="K525" s="73"/>
    </row>
    <row r="526" spans="2:11" x14ac:dyDescent="0.2">
      <c r="B526" s="74"/>
      <c r="K526" s="73"/>
    </row>
    <row r="527" spans="2:11" x14ac:dyDescent="0.2">
      <c r="B527" s="74"/>
      <c r="K527" s="73"/>
    </row>
    <row r="528" spans="2:11" x14ac:dyDescent="0.2">
      <c r="B528" s="74"/>
      <c r="K528" s="73"/>
    </row>
    <row r="529" spans="2:11" x14ac:dyDescent="0.2">
      <c r="B529" s="74"/>
      <c r="K529" s="73"/>
    </row>
    <row r="530" spans="2:11" x14ac:dyDescent="0.2">
      <c r="B530" s="74"/>
      <c r="K530" s="73"/>
    </row>
    <row r="531" spans="2:11" x14ac:dyDescent="0.2">
      <c r="B531" s="74"/>
      <c r="K531" s="73"/>
    </row>
    <row r="532" spans="2:11" x14ac:dyDescent="0.2">
      <c r="B532" s="74"/>
      <c r="K532" s="73"/>
    </row>
    <row r="533" spans="2:11" x14ac:dyDescent="0.2">
      <c r="B533" s="74"/>
      <c r="K533" s="73"/>
    </row>
    <row r="534" spans="2:11" x14ac:dyDescent="0.2">
      <c r="B534" s="74"/>
      <c r="K534" s="73"/>
    </row>
    <row r="535" spans="2:11" x14ac:dyDescent="0.2">
      <c r="B535" s="74"/>
      <c r="K535" s="73"/>
    </row>
    <row r="536" spans="2:11" x14ac:dyDescent="0.2">
      <c r="B536" s="74"/>
      <c r="K536" s="73"/>
    </row>
    <row r="537" spans="2:11" x14ac:dyDescent="0.2">
      <c r="B537" s="74"/>
      <c r="K537" s="73"/>
    </row>
    <row r="538" spans="2:11" x14ac:dyDescent="0.2">
      <c r="B538" s="74"/>
      <c r="K538" s="73"/>
    </row>
    <row r="539" spans="2:11" x14ac:dyDescent="0.2">
      <c r="B539" s="74"/>
      <c r="K539" s="73"/>
    </row>
    <row r="540" spans="2:11" x14ac:dyDescent="0.2">
      <c r="B540" s="74"/>
      <c r="K540" s="73"/>
    </row>
    <row r="541" spans="2:11" x14ac:dyDescent="0.2">
      <c r="B541" s="74"/>
      <c r="K541" s="73"/>
    </row>
    <row r="542" spans="2:11" x14ac:dyDescent="0.2">
      <c r="B542" s="74"/>
      <c r="K542" s="73"/>
    </row>
    <row r="543" spans="2:11" x14ac:dyDescent="0.2">
      <c r="B543" s="74"/>
      <c r="K543" s="73"/>
    </row>
    <row r="544" spans="2:11" x14ac:dyDescent="0.2">
      <c r="B544" s="74"/>
      <c r="K544" s="73"/>
    </row>
    <row r="545" spans="2:11" x14ac:dyDescent="0.2">
      <c r="B545" s="74"/>
      <c r="K545" s="73"/>
    </row>
    <row r="546" spans="2:11" x14ac:dyDescent="0.2">
      <c r="B546" s="74"/>
      <c r="K546" s="73"/>
    </row>
    <row r="547" spans="2:11" x14ac:dyDescent="0.2">
      <c r="B547" s="74"/>
      <c r="K547" s="73"/>
    </row>
    <row r="548" spans="2:11" x14ac:dyDescent="0.2">
      <c r="B548" s="74"/>
      <c r="K548" s="73"/>
    </row>
    <row r="549" spans="2:11" x14ac:dyDescent="0.2">
      <c r="B549" s="74"/>
      <c r="K549" s="73"/>
    </row>
    <row r="550" spans="2:11" x14ac:dyDescent="0.2">
      <c r="B550" s="74"/>
      <c r="K550" s="73"/>
    </row>
    <row r="551" spans="2:11" x14ac:dyDescent="0.2">
      <c r="B551" s="74"/>
      <c r="K551" s="73"/>
    </row>
    <row r="552" spans="2:11" x14ac:dyDescent="0.2">
      <c r="B552" s="74"/>
      <c r="K552" s="73"/>
    </row>
    <row r="553" spans="2:11" x14ac:dyDescent="0.2">
      <c r="B553" s="74"/>
      <c r="K553" s="73"/>
    </row>
    <row r="554" spans="2:11" x14ac:dyDescent="0.2">
      <c r="B554" s="74"/>
      <c r="K554" s="73"/>
    </row>
    <row r="555" spans="2:11" x14ac:dyDescent="0.2">
      <c r="B555" s="74"/>
      <c r="K555" s="73"/>
    </row>
    <row r="556" spans="2:11" x14ac:dyDescent="0.2">
      <c r="B556" s="74"/>
      <c r="K556" s="73"/>
    </row>
    <row r="557" spans="2:11" x14ac:dyDescent="0.2">
      <c r="B557" s="74"/>
      <c r="K557" s="73"/>
    </row>
    <row r="558" spans="2:11" x14ac:dyDescent="0.2">
      <c r="B558" s="74"/>
      <c r="K558" s="73"/>
    </row>
    <row r="559" spans="2:11" x14ac:dyDescent="0.2">
      <c r="B559" s="74"/>
      <c r="K559" s="73"/>
    </row>
    <row r="560" spans="2:11" x14ac:dyDescent="0.2">
      <c r="B560" s="74"/>
      <c r="K560" s="73"/>
    </row>
    <row r="561" spans="2:11" x14ac:dyDescent="0.2">
      <c r="B561" s="74"/>
      <c r="K561" s="73"/>
    </row>
    <row r="562" spans="2:11" x14ac:dyDescent="0.2">
      <c r="B562" s="74"/>
      <c r="K562" s="73"/>
    </row>
    <row r="563" spans="2:11" x14ac:dyDescent="0.2">
      <c r="B563" s="74"/>
      <c r="K563" s="73"/>
    </row>
    <row r="564" spans="2:11" x14ac:dyDescent="0.2">
      <c r="B564" s="74"/>
      <c r="K564" s="73"/>
    </row>
    <row r="565" spans="2:11" x14ac:dyDescent="0.2">
      <c r="B565" s="74"/>
      <c r="K565" s="73"/>
    </row>
    <row r="566" spans="2:11" x14ac:dyDescent="0.2">
      <c r="B566" s="74"/>
      <c r="K566" s="73"/>
    </row>
    <row r="567" spans="2:11" x14ac:dyDescent="0.2">
      <c r="B567" s="74"/>
      <c r="K567" s="73"/>
    </row>
    <row r="568" spans="2:11" x14ac:dyDescent="0.2">
      <c r="B568" s="74"/>
      <c r="K568" s="73"/>
    </row>
    <row r="569" spans="2:11" x14ac:dyDescent="0.2">
      <c r="B569" s="74"/>
      <c r="K569" s="73"/>
    </row>
    <row r="570" spans="2:11" x14ac:dyDescent="0.2">
      <c r="B570" s="74"/>
      <c r="K570" s="73"/>
    </row>
    <row r="571" spans="2:11" x14ac:dyDescent="0.2">
      <c r="B571" s="74"/>
      <c r="K571" s="73"/>
    </row>
    <row r="572" spans="2:11" x14ac:dyDescent="0.2">
      <c r="B572" s="74"/>
      <c r="K572" s="73"/>
    </row>
    <row r="573" spans="2:11" x14ac:dyDescent="0.2">
      <c r="B573" s="74"/>
      <c r="K573" s="73"/>
    </row>
    <row r="574" spans="2:11" x14ac:dyDescent="0.2">
      <c r="B574" s="74"/>
      <c r="K574" s="73"/>
    </row>
    <row r="575" spans="2:11" x14ac:dyDescent="0.2">
      <c r="B575" s="74"/>
      <c r="K575" s="73"/>
    </row>
    <row r="576" spans="2:11" x14ac:dyDescent="0.2">
      <c r="B576" s="74"/>
      <c r="K576" s="73"/>
    </row>
    <row r="577" spans="2:11" x14ac:dyDescent="0.2">
      <c r="B577" s="74"/>
      <c r="K577" s="73"/>
    </row>
    <row r="578" spans="2:11" x14ac:dyDescent="0.2">
      <c r="B578" s="74"/>
      <c r="K578" s="73"/>
    </row>
    <row r="579" spans="2:11" x14ac:dyDescent="0.2">
      <c r="B579" s="74"/>
      <c r="K579" s="73"/>
    </row>
    <row r="580" spans="2:11" x14ac:dyDescent="0.2">
      <c r="B580" s="74"/>
      <c r="K580" s="73"/>
    </row>
    <row r="581" spans="2:11" x14ac:dyDescent="0.2">
      <c r="B581" s="74"/>
      <c r="K581" s="73"/>
    </row>
    <row r="582" spans="2:11" x14ac:dyDescent="0.2">
      <c r="B582" s="74"/>
      <c r="K582" s="73"/>
    </row>
    <row r="583" spans="2:11" x14ac:dyDescent="0.2">
      <c r="B583" s="74"/>
      <c r="K583" s="73"/>
    </row>
    <row r="584" spans="2:11" x14ac:dyDescent="0.2">
      <c r="B584" s="74"/>
      <c r="K584" s="73"/>
    </row>
    <row r="585" spans="2:11" x14ac:dyDescent="0.2">
      <c r="B585" s="74"/>
      <c r="K585" s="73"/>
    </row>
    <row r="586" spans="2:11" x14ac:dyDescent="0.2">
      <c r="B586" s="74"/>
      <c r="K586" s="73"/>
    </row>
    <row r="587" spans="2:11" x14ac:dyDescent="0.2">
      <c r="B587" s="74"/>
      <c r="K587" s="73"/>
    </row>
    <row r="588" spans="2:11" x14ac:dyDescent="0.2">
      <c r="B588" s="74"/>
      <c r="K588" s="73"/>
    </row>
    <row r="589" spans="2:11" x14ac:dyDescent="0.2">
      <c r="B589" s="74"/>
      <c r="K589" s="73"/>
    </row>
    <row r="590" spans="2:11" x14ac:dyDescent="0.2">
      <c r="B590" s="74"/>
      <c r="K590" s="73"/>
    </row>
    <row r="591" spans="2:11" x14ac:dyDescent="0.2">
      <c r="B591" s="74"/>
      <c r="K591" s="73"/>
    </row>
    <row r="592" spans="2:11" x14ac:dyDescent="0.2">
      <c r="B592" s="74"/>
      <c r="K592" s="73"/>
    </row>
    <row r="593" spans="2:11" x14ac:dyDescent="0.2">
      <c r="B593" s="74"/>
      <c r="K593" s="73"/>
    </row>
    <row r="594" spans="2:11" x14ac:dyDescent="0.2">
      <c r="B594" s="74"/>
      <c r="K594" s="73"/>
    </row>
    <row r="595" spans="2:11" x14ac:dyDescent="0.2">
      <c r="B595" s="74"/>
      <c r="K595" s="73"/>
    </row>
    <row r="596" spans="2:11" x14ac:dyDescent="0.2">
      <c r="B596" s="74"/>
      <c r="K596" s="73"/>
    </row>
    <row r="597" spans="2:11" x14ac:dyDescent="0.2">
      <c r="B597" s="74"/>
      <c r="K597" s="73"/>
    </row>
    <row r="598" spans="2:11" x14ac:dyDescent="0.2">
      <c r="B598" s="74"/>
      <c r="K598" s="73"/>
    </row>
    <row r="599" spans="2:11" x14ac:dyDescent="0.2">
      <c r="B599" s="74"/>
      <c r="K599" s="73"/>
    </row>
    <row r="600" spans="2:11" x14ac:dyDescent="0.2">
      <c r="B600" s="74"/>
      <c r="K600" s="73"/>
    </row>
    <row r="601" spans="2:11" x14ac:dyDescent="0.2">
      <c r="B601" s="74"/>
      <c r="K601" s="73"/>
    </row>
    <row r="602" spans="2:11" x14ac:dyDescent="0.2">
      <c r="B602" s="74"/>
      <c r="K602" s="73"/>
    </row>
    <row r="603" spans="2:11" x14ac:dyDescent="0.2">
      <c r="B603" s="74"/>
      <c r="K603" s="73"/>
    </row>
    <row r="604" spans="2:11" x14ac:dyDescent="0.2">
      <c r="B604" s="74"/>
      <c r="K604" s="73"/>
    </row>
    <row r="605" spans="2:11" x14ac:dyDescent="0.2">
      <c r="B605" s="74"/>
      <c r="K605" s="73"/>
    </row>
    <row r="606" spans="2:11" x14ac:dyDescent="0.2">
      <c r="B606" s="74"/>
      <c r="K606" s="73"/>
    </row>
    <row r="607" spans="2:11" x14ac:dyDescent="0.2">
      <c r="B607" s="74"/>
      <c r="K607" s="73"/>
    </row>
    <row r="608" spans="2:11" x14ac:dyDescent="0.2">
      <c r="B608" s="74"/>
      <c r="K608" s="73"/>
    </row>
    <row r="609" spans="2:11" x14ac:dyDescent="0.2">
      <c r="B609" s="74"/>
      <c r="K609" s="73"/>
    </row>
    <row r="610" spans="2:11" x14ac:dyDescent="0.2">
      <c r="B610" s="74"/>
      <c r="K610" s="73"/>
    </row>
    <row r="611" spans="2:11" x14ac:dyDescent="0.2">
      <c r="B611" s="74"/>
      <c r="K611" s="73"/>
    </row>
    <row r="612" spans="2:11" x14ac:dyDescent="0.2">
      <c r="B612" s="74"/>
      <c r="K612" s="73"/>
    </row>
    <row r="613" spans="2:11" x14ac:dyDescent="0.2">
      <c r="B613" s="74"/>
      <c r="K613" s="73"/>
    </row>
    <row r="614" spans="2:11" x14ac:dyDescent="0.2">
      <c r="B614" s="74"/>
      <c r="K614" s="73"/>
    </row>
    <row r="615" spans="2:11" x14ac:dyDescent="0.2">
      <c r="B615" s="74"/>
      <c r="K615" s="73"/>
    </row>
    <row r="616" spans="2:11" x14ac:dyDescent="0.2">
      <c r="B616" s="74"/>
      <c r="K616" s="73"/>
    </row>
    <row r="617" spans="2:11" x14ac:dyDescent="0.2">
      <c r="B617" s="74"/>
      <c r="K617" s="73"/>
    </row>
    <row r="618" spans="2:11" x14ac:dyDescent="0.2">
      <c r="B618" s="74"/>
      <c r="K618" s="73"/>
    </row>
    <row r="619" spans="2:11" x14ac:dyDescent="0.2">
      <c r="B619" s="74"/>
      <c r="K619" s="73"/>
    </row>
    <row r="620" spans="2:11" x14ac:dyDescent="0.2">
      <c r="B620" s="74"/>
      <c r="K620" s="73"/>
    </row>
    <row r="621" spans="2:11" x14ac:dyDescent="0.2">
      <c r="B621" s="74"/>
      <c r="K621" s="73"/>
    </row>
    <row r="622" spans="2:11" x14ac:dyDescent="0.2">
      <c r="B622" s="74"/>
      <c r="K622" s="73"/>
    </row>
    <row r="623" spans="2:11" x14ac:dyDescent="0.2">
      <c r="B623" s="74"/>
      <c r="K623" s="73"/>
    </row>
    <row r="624" spans="2:11" x14ac:dyDescent="0.2">
      <c r="B624" s="74"/>
      <c r="K624" s="73"/>
    </row>
    <row r="625" spans="2:11" x14ac:dyDescent="0.2">
      <c r="B625" s="74"/>
      <c r="K625" s="73"/>
    </row>
    <row r="626" spans="2:11" x14ac:dyDescent="0.2">
      <c r="B626" s="74"/>
      <c r="K626" s="73"/>
    </row>
    <row r="627" spans="2:11" x14ac:dyDescent="0.2">
      <c r="B627" s="74"/>
      <c r="K627" s="73"/>
    </row>
    <row r="628" spans="2:11" x14ac:dyDescent="0.2">
      <c r="B628" s="74"/>
      <c r="K628" s="73"/>
    </row>
    <row r="629" spans="2:11" x14ac:dyDescent="0.2">
      <c r="B629" s="74"/>
      <c r="K629" s="73"/>
    </row>
    <row r="630" spans="2:11" x14ac:dyDescent="0.2">
      <c r="B630" s="74"/>
      <c r="K630" s="73"/>
    </row>
    <row r="631" spans="2:11" x14ac:dyDescent="0.2">
      <c r="B631" s="74"/>
      <c r="K631" s="73"/>
    </row>
    <row r="632" spans="2:11" x14ac:dyDescent="0.2">
      <c r="B632" s="74"/>
      <c r="K632" s="73"/>
    </row>
    <row r="633" spans="2:11" x14ac:dyDescent="0.2">
      <c r="B633" s="74"/>
      <c r="K633" s="73"/>
    </row>
    <row r="634" spans="2:11" x14ac:dyDescent="0.2">
      <c r="B634" s="74"/>
      <c r="K634" s="73"/>
    </row>
    <row r="635" spans="2:11" x14ac:dyDescent="0.2">
      <c r="B635" s="74"/>
      <c r="K635" s="73"/>
    </row>
    <row r="636" spans="2:11" x14ac:dyDescent="0.2">
      <c r="B636" s="74"/>
      <c r="K636" s="73"/>
    </row>
    <row r="637" spans="2:11" x14ac:dyDescent="0.2">
      <c r="B637" s="74"/>
      <c r="K637" s="73"/>
    </row>
    <row r="638" spans="2:11" x14ac:dyDescent="0.2">
      <c r="B638" s="74"/>
      <c r="K638" s="73"/>
    </row>
    <row r="639" spans="2:11" x14ac:dyDescent="0.2">
      <c r="B639" s="74"/>
      <c r="K639" s="73"/>
    </row>
    <row r="640" spans="2:11" x14ac:dyDescent="0.2">
      <c r="B640" s="74"/>
      <c r="K640" s="73"/>
    </row>
    <row r="641" spans="2:11" x14ac:dyDescent="0.2">
      <c r="B641" s="74"/>
      <c r="K641" s="73"/>
    </row>
    <row r="642" spans="2:11" x14ac:dyDescent="0.2">
      <c r="B642" s="74"/>
      <c r="K642" s="73"/>
    </row>
    <row r="643" spans="2:11" x14ac:dyDescent="0.2">
      <c r="B643" s="74"/>
      <c r="K643" s="73"/>
    </row>
    <row r="644" spans="2:11" x14ac:dyDescent="0.2">
      <c r="B644" s="74"/>
      <c r="K644" s="73"/>
    </row>
    <row r="645" spans="2:11" x14ac:dyDescent="0.2">
      <c r="B645" s="74"/>
      <c r="K645" s="73"/>
    </row>
    <row r="646" spans="2:11" x14ac:dyDescent="0.2">
      <c r="B646" s="74"/>
      <c r="K646" s="73"/>
    </row>
    <row r="647" spans="2:11" x14ac:dyDescent="0.2">
      <c r="B647" s="74"/>
      <c r="K647" s="73"/>
    </row>
    <row r="648" spans="2:11" x14ac:dyDescent="0.2">
      <c r="B648" s="74"/>
      <c r="K648" s="73"/>
    </row>
    <row r="649" spans="2:11" x14ac:dyDescent="0.2">
      <c r="B649" s="74"/>
      <c r="K649" s="73"/>
    </row>
    <row r="650" spans="2:11" x14ac:dyDescent="0.2">
      <c r="B650" s="74"/>
      <c r="K650" s="73"/>
    </row>
    <row r="651" spans="2:11" x14ac:dyDescent="0.2">
      <c r="B651" s="74"/>
      <c r="K651" s="73"/>
    </row>
    <row r="652" spans="2:11" x14ac:dyDescent="0.2">
      <c r="B652" s="74"/>
      <c r="K652" s="73"/>
    </row>
    <row r="653" spans="2:11" x14ac:dyDescent="0.2">
      <c r="B653" s="74"/>
      <c r="K653" s="73"/>
    </row>
    <row r="654" spans="2:11" x14ac:dyDescent="0.2">
      <c r="B654" s="74"/>
      <c r="K654" s="73"/>
    </row>
    <row r="655" spans="2:11" x14ac:dyDescent="0.2">
      <c r="B655" s="74"/>
      <c r="K655" s="73"/>
    </row>
    <row r="656" spans="2:11" x14ac:dyDescent="0.2">
      <c r="B656" s="74"/>
      <c r="K656" s="73"/>
    </row>
    <row r="657" spans="2:11" x14ac:dyDescent="0.2">
      <c r="B657" s="74"/>
      <c r="K657" s="73"/>
    </row>
    <row r="658" spans="2:11" x14ac:dyDescent="0.2">
      <c r="B658" s="74"/>
      <c r="K658" s="73"/>
    </row>
    <row r="659" spans="2:11" x14ac:dyDescent="0.2">
      <c r="B659" s="74"/>
      <c r="K659" s="73"/>
    </row>
    <row r="660" spans="2:11" x14ac:dyDescent="0.2">
      <c r="B660" s="74"/>
      <c r="K660" s="73"/>
    </row>
    <row r="661" spans="2:11" x14ac:dyDescent="0.2">
      <c r="B661" s="74"/>
      <c r="K661" s="73"/>
    </row>
    <row r="662" spans="2:11" x14ac:dyDescent="0.2">
      <c r="B662" s="74"/>
      <c r="K662" s="73"/>
    </row>
    <row r="663" spans="2:11" x14ac:dyDescent="0.2">
      <c r="B663" s="74"/>
      <c r="K663" s="73"/>
    </row>
    <row r="664" spans="2:11" x14ac:dyDescent="0.2">
      <c r="B664" s="74"/>
      <c r="K664" s="73"/>
    </row>
    <row r="665" spans="2:11" x14ac:dyDescent="0.2">
      <c r="B665" s="74"/>
      <c r="K665" s="73"/>
    </row>
    <row r="666" spans="2:11" x14ac:dyDescent="0.2">
      <c r="B666" s="74"/>
      <c r="K666" s="73"/>
    </row>
    <row r="667" spans="2:11" x14ac:dyDescent="0.2">
      <c r="B667" s="74"/>
      <c r="K667" s="73"/>
    </row>
    <row r="668" spans="2:11" x14ac:dyDescent="0.2">
      <c r="B668" s="74"/>
      <c r="K668" s="73"/>
    </row>
    <row r="669" spans="2:11" x14ac:dyDescent="0.2">
      <c r="B669" s="74"/>
      <c r="K669" s="73"/>
    </row>
    <row r="670" spans="2:11" x14ac:dyDescent="0.2">
      <c r="B670" s="74"/>
      <c r="K670" s="73"/>
    </row>
    <row r="671" spans="2:11" x14ac:dyDescent="0.2">
      <c r="B671" s="74"/>
      <c r="K671" s="73"/>
    </row>
    <row r="672" spans="2:11" x14ac:dyDescent="0.2">
      <c r="B672" s="74"/>
      <c r="K672" s="73"/>
    </row>
    <row r="673" spans="2:11" x14ac:dyDescent="0.2">
      <c r="B673" s="74"/>
      <c r="K673" s="73"/>
    </row>
    <row r="674" spans="2:11" x14ac:dyDescent="0.2">
      <c r="B674" s="74"/>
      <c r="K674" s="73"/>
    </row>
    <row r="675" spans="2:11" x14ac:dyDescent="0.2">
      <c r="B675" s="74"/>
      <c r="K675" s="73"/>
    </row>
    <row r="676" spans="2:11" x14ac:dyDescent="0.2">
      <c r="B676" s="74"/>
      <c r="K676" s="73"/>
    </row>
    <row r="677" spans="2:11" x14ac:dyDescent="0.2">
      <c r="B677" s="74"/>
      <c r="K677" s="73"/>
    </row>
    <row r="678" spans="2:11" x14ac:dyDescent="0.2">
      <c r="B678" s="74"/>
      <c r="K678" s="73"/>
    </row>
    <row r="679" spans="2:11" x14ac:dyDescent="0.2">
      <c r="B679" s="74"/>
      <c r="K679" s="73"/>
    </row>
    <row r="680" spans="2:11" x14ac:dyDescent="0.2">
      <c r="B680" s="74"/>
      <c r="K680" s="73"/>
    </row>
    <row r="681" spans="2:11" x14ac:dyDescent="0.2">
      <c r="B681" s="74"/>
      <c r="K681" s="73"/>
    </row>
    <row r="682" spans="2:11" x14ac:dyDescent="0.2">
      <c r="B682" s="74"/>
      <c r="K682" s="73"/>
    </row>
    <row r="683" spans="2:11" x14ac:dyDescent="0.2">
      <c r="B683" s="74"/>
      <c r="K683" s="73"/>
    </row>
    <row r="684" spans="2:11" x14ac:dyDescent="0.2">
      <c r="B684" s="74"/>
      <c r="K684" s="73"/>
    </row>
    <row r="685" spans="2:11" x14ac:dyDescent="0.2">
      <c r="B685" s="74"/>
      <c r="K685" s="73"/>
    </row>
    <row r="686" spans="2:11" x14ac:dyDescent="0.2">
      <c r="B686" s="74"/>
      <c r="K686" s="73"/>
    </row>
    <row r="687" spans="2:11" x14ac:dyDescent="0.2">
      <c r="B687" s="74"/>
      <c r="K687" s="73"/>
    </row>
    <row r="688" spans="2:11" x14ac:dyDescent="0.2">
      <c r="B688" s="74"/>
      <c r="K688" s="73"/>
    </row>
    <row r="689" spans="2:11" x14ac:dyDescent="0.2">
      <c r="B689" s="74"/>
      <c r="K689" s="73"/>
    </row>
    <row r="690" spans="2:11" x14ac:dyDescent="0.2">
      <c r="B690" s="74"/>
      <c r="K690" s="73"/>
    </row>
    <row r="691" spans="2:11" x14ac:dyDescent="0.2">
      <c r="B691" s="74"/>
      <c r="K691" s="73"/>
    </row>
    <row r="692" spans="2:11" x14ac:dyDescent="0.2">
      <c r="B692" s="74"/>
      <c r="K692" s="73"/>
    </row>
    <row r="693" spans="2:11" x14ac:dyDescent="0.2">
      <c r="B693" s="74"/>
      <c r="K693" s="73"/>
    </row>
    <row r="694" spans="2:11" x14ac:dyDescent="0.2">
      <c r="B694" s="74"/>
      <c r="K694" s="73"/>
    </row>
    <row r="695" spans="2:11" x14ac:dyDescent="0.2">
      <c r="B695" s="74"/>
      <c r="K695" s="73"/>
    </row>
    <row r="696" spans="2:11" x14ac:dyDescent="0.2">
      <c r="B696" s="74"/>
      <c r="K696" s="73"/>
    </row>
    <row r="697" spans="2:11" x14ac:dyDescent="0.2">
      <c r="B697" s="74"/>
      <c r="K697" s="73"/>
    </row>
    <row r="698" spans="2:11" x14ac:dyDescent="0.2">
      <c r="B698" s="74"/>
      <c r="K698" s="73"/>
    </row>
    <row r="699" spans="2:11" x14ac:dyDescent="0.2">
      <c r="B699" s="74"/>
      <c r="K699" s="73"/>
    </row>
    <row r="700" spans="2:11" x14ac:dyDescent="0.2">
      <c r="B700" s="74"/>
      <c r="K700" s="73"/>
    </row>
    <row r="701" spans="2:11" x14ac:dyDescent="0.2">
      <c r="B701" s="74"/>
      <c r="K701" s="73"/>
    </row>
    <row r="702" spans="2:11" x14ac:dyDescent="0.2">
      <c r="B702" s="74"/>
      <c r="K702" s="73"/>
    </row>
    <row r="703" spans="2:11" x14ac:dyDescent="0.2">
      <c r="B703" s="74"/>
      <c r="K703" s="73"/>
    </row>
    <row r="704" spans="2:11" x14ac:dyDescent="0.2">
      <c r="B704" s="74"/>
      <c r="K704" s="73"/>
    </row>
    <row r="705" spans="2:11" x14ac:dyDescent="0.2">
      <c r="B705" s="74"/>
      <c r="K705" s="73"/>
    </row>
    <row r="706" spans="2:11" x14ac:dyDescent="0.2">
      <c r="B706" s="74"/>
      <c r="K706" s="73"/>
    </row>
    <row r="707" spans="2:11" x14ac:dyDescent="0.2">
      <c r="B707" s="74"/>
      <c r="K707" s="73"/>
    </row>
    <row r="708" spans="2:11" x14ac:dyDescent="0.2">
      <c r="B708" s="74"/>
      <c r="K708" s="73"/>
    </row>
    <row r="709" spans="2:11" x14ac:dyDescent="0.2">
      <c r="B709" s="74"/>
      <c r="K709" s="73"/>
    </row>
    <row r="710" spans="2:11" x14ac:dyDescent="0.2">
      <c r="B710" s="74"/>
      <c r="K710" s="73"/>
    </row>
    <row r="711" spans="2:11" x14ac:dyDescent="0.2">
      <c r="B711" s="74"/>
      <c r="K711" s="73"/>
    </row>
    <row r="712" spans="2:11" x14ac:dyDescent="0.2">
      <c r="B712" s="74"/>
      <c r="K712" s="73"/>
    </row>
    <row r="713" spans="2:11" x14ac:dyDescent="0.2">
      <c r="B713" s="74"/>
      <c r="K713" s="73"/>
    </row>
    <row r="714" spans="2:11" x14ac:dyDescent="0.2">
      <c r="B714" s="74"/>
      <c r="K714" s="73"/>
    </row>
    <row r="715" spans="2:11" x14ac:dyDescent="0.2">
      <c r="B715" s="74"/>
      <c r="K715" s="73"/>
    </row>
    <row r="716" spans="2:11" x14ac:dyDescent="0.2">
      <c r="B716" s="74"/>
      <c r="K716" s="73"/>
    </row>
    <row r="717" spans="2:11" x14ac:dyDescent="0.2">
      <c r="B717" s="74"/>
      <c r="K717" s="73"/>
    </row>
    <row r="718" spans="2:11" x14ac:dyDescent="0.2">
      <c r="B718" s="74"/>
      <c r="K718" s="73"/>
    </row>
    <row r="719" spans="2:11" x14ac:dyDescent="0.2">
      <c r="B719" s="74"/>
      <c r="K719" s="73"/>
    </row>
    <row r="720" spans="2:11" x14ac:dyDescent="0.2">
      <c r="B720" s="74"/>
      <c r="K720" s="73"/>
    </row>
    <row r="721" spans="2:11" x14ac:dyDescent="0.2">
      <c r="B721" s="74"/>
      <c r="K721" s="73"/>
    </row>
    <row r="722" spans="2:11" x14ac:dyDescent="0.2">
      <c r="B722" s="74"/>
      <c r="K722" s="73"/>
    </row>
    <row r="723" spans="2:11" x14ac:dyDescent="0.2">
      <c r="B723" s="74"/>
      <c r="K723" s="73"/>
    </row>
    <row r="724" spans="2:11" x14ac:dyDescent="0.2">
      <c r="B724" s="74"/>
      <c r="K724" s="73"/>
    </row>
    <row r="725" spans="2:11" x14ac:dyDescent="0.2">
      <c r="B725" s="74"/>
      <c r="K725" s="73"/>
    </row>
    <row r="726" spans="2:11" x14ac:dyDescent="0.2">
      <c r="B726" s="74"/>
      <c r="K726" s="73"/>
    </row>
    <row r="727" spans="2:11" x14ac:dyDescent="0.2">
      <c r="B727" s="74"/>
      <c r="K727" s="73"/>
    </row>
    <row r="728" spans="2:11" x14ac:dyDescent="0.2">
      <c r="B728" s="74"/>
      <c r="K728" s="73"/>
    </row>
    <row r="729" spans="2:11" x14ac:dyDescent="0.2">
      <c r="B729" s="74"/>
      <c r="K729" s="73"/>
    </row>
    <row r="730" spans="2:11" x14ac:dyDescent="0.2">
      <c r="B730" s="74"/>
      <c r="K730" s="73"/>
    </row>
    <row r="731" spans="2:11" x14ac:dyDescent="0.2">
      <c r="B731" s="74"/>
      <c r="K731" s="73"/>
    </row>
    <row r="732" spans="2:11" x14ac:dyDescent="0.2">
      <c r="B732" s="74"/>
      <c r="K732" s="73"/>
    </row>
    <row r="733" spans="2:11" x14ac:dyDescent="0.2">
      <c r="B733" s="74"/>
      <c r="K733" s="73"/>
    </row>
    <row r="734" spans="2:11" x14ac:dyDescent="0.2">
      <c r="B734" s="74"/>
      <c r="K734" s="73"/>
    </row>
    <row r="735" spans="2:11" x14ac:dyDescent="0.2">
      <c r="B735" s="74"/>
      <c r="K735" s="73"/>
    </row>
    <row r="736" spans="2:11" x14ac:dyDescent="0.2">
      <c r="B736" s="74"/>
      <c r="K736" s="73"/>
    </row>
    <row r="737" spans="2:11" x14ac:dyDescent="0.2">
      <c r="B737" s="74"/>
      <c r="K737" s="73"/>
    </row>
    <row r="738" spans="2:11" x14ac:dyDescent="0.2">
      <c r="B738" s="74"/>
      <c r="K738" s="73"/>
    </row>
    <row r="739" spans="2:11" x14ac:dyDescent="0.2">
      <c r="B739" s="74"/>
      <c r="K739" s="73"/>
    </row>
    <row r="740" spans="2:11" x14ac:dyDescent="0.2">
      <c r="B740" s="74"/>
      <c r="K740" s="73"/>
    </row>
    <row r="741" spans="2:11" x14ac:dyDescent="0.2">
      <c r="B741" s="74"/>
      <c r="K741" s="73"/>
    </row>
    <row r="742" spans="2:11" x14ac:dyDescent="0.2">
      <c r="B742" s="74"/>
      <c r="K742" s="73"/>
    </row>
    <row r="743" spans="2:11" x14ac:dyDescent="0.2">
      <c r="B743" s="74"/>
      <c r="K743" s="73"/>
    </row>
    <row r="744" spans="2:11" x14ac:dyDescent="0.2">
      <c r="B744" s="74"/>
      <c r="K744" s="73"/>
    </row>
    <row r="745" spans="2:11" x14ac:dyDescent="0.2">
      <c r="B745" s="74"/>
      <c r="K745" s="73"/>
    </row>
    <row r="746" spans="2:11" x14ac:dyDescent="0.2">
      <c r="B746" s="74"/>
      <c r="K746" s="73"/>
    </row>
    <row r="747" spans="2:11" x14ac:dyDescent="0.2">
      <c r="B747" s="74"/>
      <c r="K747" s="73"/>
    </row>
    <row r="748" spans="2:11" x14ac:dyDescent="0.2">
      <c r="B748" s="74"/>
      <c r="K748" s="73"/>
    </row>
    <row r="749" spans="2:11" x14ac:dyDescent="0.2">
      <c r="B749" s="74"/>
      <c r="K749" s="73"/>
    </row>
    <row r="750" spans="2:11" x14ac:dyDescent="0.2">
      <c r="B750" s="74"/>
      <c r="K750" s="73"/>
    </row>
    <row r="751" spans="2:11" x14ac:dyDescent="0.2">
      <c r="B751" s="74"/>
      <c r="K751" s="73"/>
    </row>
    <row r="752" spans="2:11" x14ac:dyDescent="0.2">
      <c r="B752" s="74"/>
      <c r="K752" s="73"/>
    </row>
    <row r="753" spans="2:11" x14ac:dyDescent="0.2">
      <c r="B753" s="74"/>
      <c r="K753" s="73"/>
    </row>
    <row r="754" spans="2:11" x14ac:dyDescent="0.2">
      <c r="B754" s="74"/>
      <c r="K754" s="73"/>
    </row>
    <row r="755" spans="2:11" x14ac:dyDescent="0.2">
      <c r="B755" s="74"/>
      <c r="K755" s="73"/>
    </row>
    <row r="756" spans="2:11" x14ac:dyDescent="0.2">
      <c r="B756" s="74"/>
      <c r="K756" s="73"/>
    </row>
    <row r="757" spans="2:11" x14ac:dyDescent="0.2">
      <c r="B757" s="74"/>
      <c r="K757" s="73"/>
    </row>
    <row r="758" spans="2:11" x14ac:dyDescent="0.2">
      <c r="B758" s="74"/>
      <c r="K758" s="73"/>
    </row>
    <row r="759" spans="2:11" x14ac:dyDescent="0.2">
      <c r="B759" s="74"/>
      <c r="K759" s="73"/>
    </row>
    <row r="760" spans="2:11" x14ac:dyDescent="0.2">
      <c r="B760" s="74"/>
      <c r="K760" s="73"/>
    </row>
    <row r="761" spans="2:11" x14ac:dyDescent="0.2">
      <c r="B761" s="74"/>
      <c r="K761" s="73"/>
    </row>
    <row r="762" spans="2:11" x14ac:dyDescent="0.2">
      <c r="B762" s="74"/>
      <c r="K762" s="73"/>
    </row>
    <row r="763" spans="2:11" x14ac:dyDescent="0.2">
      <c r="B763" s="74"/>
      <c r="K763" s="73"/>
    </row>
    <row r="764" spans="2:11" x14ac:dyDescent="0.2">
      <c r="B764" s="74"/>
      <c r="K764" s="73"/>
    </row>
    <row r="765" spans="2:11" x14ac:dyDescent="0.2">
      <c r="B765" s="74"/>
      <c r="K765" s="73"/>
    </row>
    <row r="766" spans="2:11" x14ac:dyDescent="0.2">
      <c r="B766" s="74"/>
      <c r="K766" s="73"/>
    </row>
    <row r="767" spans="2:11" x14ac:dyDescent="0.2">
      <c r="B767" s="74"/>
      <c r="K767" s="73"/>
    </row>
    <row r="768" spans="2:11" x14ac:dyDescent="0.2">
      <c r="B768" s="74"/>
      <c r="K768" s="73"/>
    </row>
    <row r="769" spans="2:11" x14ac:dyDescent="0.2">
      <c r="B769" s="74"/>
      <c r="K769" s="73"/>
    </row>
    <row r="770" spans="2:11" x14ac:dyDescent="0.2">
      <c r="B770" s="74"/>
      <c r="K770" s="73"/>
    </row>
    <row r="771" spans="2:11" x14ac:dyDescent="0.2">
      <c r="B771" s="74"/>
      <c r="K771" s="73"/>
    </row>
    <row r="772" spans="2:11" x14ac:dyDescent="0.2">
      <c r="B772" s="74"/>
      <c r="K772" s="73"/>
    </row>
    <row r="773" spans="2:11" x14ac:dyDescent="0.2">
      <c r="B773" s="74"/>
      <c r="K773" s="73"/>
    </row>
    <row r="774" spans="2:11" x14ac:dyDescent="0.2">
      <c r="B774" s="74"/>
      <c r="K774" s="73"/>
    </row>
    <row r="775" spans="2:11" x14ac:dyDescent="0.2">
      <c r="B775" s="74"/>
      <c r="K775" s="73"/>
    </row>
    <row r="776" spans="2:11" x14ac:dyDescent="0.2">
      <c r="B776" s="74"/>
      <c r="K776" s="73"/>
    </row>
    <row r="777" spans="2:11" x14ac:dyDescent="0.2">
      <c r="B777" s="74"/>
      <c r="K777" s="73"/>
    </row>
    <row r="778" spans="2:11" x14ac:dyDescent="0.2">
      <c r="B778" s="74"/>
      <c r="K778" s="73"/>
    </row>
    <row r="779" spans="2:11" x14ac:dyDescent="0.2">
      <c r="B779" s="74"/>
      <c r="K779" s="73"/>
    </row>
    <row r="780" spans="2:11" x14ac:dyDescent="0.2">
      <c r="B780" s="74"/>
      <c r="K780" s="73"/>
    </row>
    <row r="781" spans="2:11" x14ac:dyDescent="0.2">
      <c r="B781" s="74"/>
      <c r="K781" s="73"/>
    </row>
    <row r="782" spans="2:11" x14ac:dyDescent="0.2">
      <c r="B782" s="74"/>
      <c r="K782" s="73"/>
    </row>
    <row r="783" spans="2:11" x14ac:dyDescent="0.2">
      <c r="B783" s="74"/>
      <c r="K783" s="73"/>
    </row>
    <row r="784" spans="2:11" x14ac:dyDescent="0.2">
      <c r="B784" s="74"/>
      <c r="K784" s="73"/>
    </row>
    <row r="785" spans="2:11" x14ac:dyDescent="0.2">
      <c r="B785" s="74"/>
      <c r="K785" s="73"/>
    </row>
    <row r="786" spans="2:11" x14ac:dyDescent="0.2">
      <c r="B786" s="74"/>
      <c r="K786" s="73"/>
    </row>
    <row r="787" spans="2:11" x14ac:dyDescent="0.2">
      <c r="B787" s="74"/>
      <c r="K787" s="73"/>
    </row>
    <row r="788" spans="2:11" x14ac:dyDescent="0.2">
      <c r="B788" s="74"/>
      <c r="K788" s="73"/>
    </row>
    <row r="789" spans="2:11" x14ac:dyDescent="0.2">
      <c r="B789" s="74"/>
      <c r="K789" s="73"/>
    </row>
    <row r="790" spans="2:11" x14ac:dyDescent="0.2">
      <c r="B790" s="74"/>
      <c r="K790" s="73"/>
    </row>
    <row r="791" spans="2:11" x14ac:dyDescent="0.2">
      <c r="B791" s="74"/>
      <c r="K791" s="73"/>
    </row>
    <row r="792" spans="2:11" x14ac:dyDescent="0.2">
      <c r="B792" s="74"/>
      <c r="K792" s="73"/>
    </row>
    <row r="793" spans="2:11" x14ac:dyDescent="0.2">
      <c r="B793" s="74"/>
      <c r="K793" s="73"/>
    </row>
    <row r="794" spans="2:11" x14ac:dyDescent="0.2">
      <c r="B794" s="74"/>
      <c r="K794" s="73"/>
    </row>
    <row r="795" spans="2:11" x14ac:dyDescent="0.2">
      <c r="B795" s="74"/>
      <c r="K795" s="73"/>
    </row>
    <row r="796" spans="2:11" x14ac:dyDescent="0.2">
      <c r="B796" s="74"/>
      <c r="K796" s="73"/>
    </row>
    <row r="797" spans="2:11" x14ac:dyDescent="0.2">
      <c r="B797" s="74"/>
      <c r="K797" s="73"/>
    </row>
    <row r="798" spans="2:11" x14ac:dyDescent="0.2">
      <c r="B798" s="74"/>
      <c r="K798" s="73"/>
    </row>
    <row r="799" spans="2:11" x14ac:dyDescent="0.2">
      <c r="B799" s="74"/>
      <c r="K799" s="73"/>
    </row>
    <row r="800" spans="2:11" x14ac:dyDescent="0.2">
      <c r="B800" s="74"/>
      <c r="K800" s="73"/>
    </row>
    <row r="801" spans="2:11" x14ac:dyDescent="0.2">
      <c r="B801" s="74"/>
      <c r="K801" s="73"/>
    </row>
    <row r="802" spans="2:11" x14ac:dyDescent="0.2">
      <c r="B802" s="74"/>
      <c r="K802" s="73"/>
    </row>
    <row r="803" spans="2:11" x14ac:dyDescent="0.2">
      <c r="B803" s="74"/>
      <c r="K803" s="73"/>
    </row>
    <row r="804" spans="2:11" x14ac:dyDescent="0.2">
      <c r="B804" s="74"/>
      <c r="K804" s="73"/>
    </row>
    <row r="805" spans="2:11" x14ac:dyDescent="0.2">
      <c r="B805" s="74"/>
      <c r="K805" s="73"/>
    </row>
    <row r="806" spans="2:11" x14ac:dyDescent="0.2">
      <c r="B806" s="74"/>
      <c r="K806" s="73"/>
    </row>
    <row r="807" spans="2:11" x14ac:dyDescent="0.2">
      <c r="B807" s="74"/>
      <c r="K807" s="73"/>
    </row>
    <row r="808" spans="2:11" x14ac:dyDescent="0.2">
      <c r="B808" s="74"/>
      <c r="K808" s="73"/>
    </row>
    <row r="809" spans="2:11" x14ac:dyDescent="0.2">
      <c r="B809" s="74"/>
      <c r="K809" s="73"/>
    </row>
    <row r="810" spans="2:11" x14ac:dyDescent="0.2">
      <c r="B810" s="74"/>
      <c r="K810" s="73"/>
    </row>
    <row r="811" spans="2:11" x14ac:dyDescent="0.2">
      <c r="B811" s="74"/>
      <c r="K811" s="73"/>
    </row>
    <row r="812" spans="2:11" x14ac:dyDescent="0.2">
      <c r="B812" s="74"/>
      <c r="K812" s="73"/>
    </row>
    <row r="813" spans="2:11" x14ac:dyDescent="0.2">
      <c r="B813" s="74"/>
      <c r="K813" s="73"/>
    </row>
    <row r="814" spans="2:11" x14ac:dyDescent="0.2">
      <c r="B814" s="74"/>
      <c r="K814" s="73"/>
    </row>
    <row r="815" spans="2:11" x14ac:dyDescent="0.2">
      <c r="B815" s="74"/>
      <c r="K815" s="73"/>
    </row>
    <row r="816" spans="2:11" x14ac:dyDescent="0.2">
      <c r="B816" s="74"/>
      <c r="K816" s="73"/>
    </row>
    <row r="817" spans="2:11" x14ac:dyDescent="0.2">
      <c r="B817" s="74"/>
      <c r="K817" s="73"/>
    </row>
    <row r="818" spans="2:11" x14ac:dyDescent="0.2">
      <c r="B818" s="74"/>
      <c r="K818" s="73"/>
    </row>
    <row r="819" spans="2:11" x14ac:dyDescent="0.2">
      <c r="B819" s="74"/>
      <c r="K819" s="73"/>
    </row>
    <row r="820" spans="2:11" x14ac:dyDescent="0.2">
      <c r="B820" s="74"/>
      <c r="K820" s="73"/>
    </row>
    <row r="821" spans="2:11" x14ac:dyDescent="0.2">
      <c r="B821" s="74"/>
      <c r="K821" s="73"/>
    </row>
    <row r="822" spans="2:11" x14ac:dyDescent="0.2">
      <c r="B822" s="74"/>
      <c r="K822" s="73"/>
    </row>
    <row r="823" spans="2:11" x14ac:dyDescent="0.2">
      <c r="B823" s="74"/>
      <c r="K823" s="73"/>
    </row>
    <row r="824" spans="2:11" x14ac:dyDescent="0.2">
      <c r="B824" s="74"/>
      <c r="K824" s="73"/>
    </row>
    <row r="825" spans="2:11" x14ac:dyDescent="0.2">
      <c r="B825" s="74"/>
      <c r="K825" s="73"/>
    </row>
    <row r="826" spans="2:11" x14ac:dyDescent="0.2">
      <c r="B826" s="74"/>
      <c r="K826" s="73"/>
    </row>
    <row r="827" spans="2:11" x14ac:dyDescent="0.2">
      <c r="B827" s="74"/>
      <c r="K827" s="73"/>
    </row>
    <row r="828" spans="2:11" x14ac:dyDescent="0.2">
      <c r="B828" s="74"/>
      <c r="K828" s="73"/>
    </row>
    <row r="829" spans="2:11" x14ac:dyDescent="0.2">
      <c r="B829" s="74"/>
      <c r="K829" s="73"/>
    </row>
    <row r="830" spans="2:11" x14ac:dyDescent="0.2">
      <c r="B830" s="74"/>
      <c r="K830" s="73"/>
    </row>
    <row r="831" spans="2:11" x14ac:dyDescent="0.2">
      <c r="B831" s="74"/>
      <c r="K831" s="73"/>
    </row>
    <row r="832" spans="2:11" x14ac:dyDescent="0.2">
      <c r="B832" s="74"/>
      <c r="K832" s="73"/>
    </row>
    <row r="833" spans="2:11" x14ac:dyDescent="0.2">
      <c r="B833" s="74"/>
      <c r="K833" s="73"/>
    </row>
    <row r="834" spans="2:11" x14ac:dyDescent="0.2">
      <c r="B834" s="74"/>
      <c r="K834" s="73"/>
    </row>
    <row r="835" spans="2:11" x14ac:dyDescent="0.2">
      <c r="B835" s="74"/>
      <c r="K835" s="73"/>
    </row>
    <row r="836" spans="2:11" x14ac:dyDescent="0.2">
      <c r="B836" s="74"/>
      <c r="K836" s="73"/>
    </row>
    <row r="837" spans="2:11" x14ac:dyDescent="0.2">
      <c r="B837" s="74"/>
      <c r="K837" s="73"/>
    </row>
    <row r="838" spans="2:11" x14ac:dyDescent="0.2">
      <c r="B838" s="74"/>
      <c r="K838" s="73"/>
    </row>
    <row r="839" spans="2:11" x14ac:dyDescent="0.2">
      <c r="B839" s="74"/>
      <c r="K839" s="73"/>
    </row>
    <row r="840" spans="2:11" x14ac:dyDescent="0.2">
      <c r="B840" s="74"/>
      <c r="K840" s="73"/>
    </row>
    <row r="841" spans="2:11" x14ac:dyDescent="0.2">
      <c r="B841" s="74"/>
      <c r="K841" s="73"/>
    </row>
    <row r="842" spans="2:11" x14ac:dyDescent="0.2">
      <c r="B842" s="74"/>
      <c r="K842" s="73"/>
    </row>
    <row r="843" spans="2:11" x14ac:dyDescent="0.2">
      <c r="B843" s="74"/>
      <c r="K843" s="73"/>
    </row>
    <row r="844" spans="2:11" x14ac:dyDescent="0.2">
      <c r="B844" s="74"/>
      <c r="K844" s="73"/>
    </row>
    <row r="845" spans="2:11" x14ac:dyDescent="0.2">
      <c r="B845" s="74"/>
      <c r="K845" s="73"/>
    </row>
    <row r="846" spans="2:11" x14ac:dyDescent="0.2">
      <c r="B846" s="74"/>
      <c r="K846" s="73"/>
    </row>
    <row r="847" spans="2:11" x14ac:dyDescent="0.2">
      <c r="B847" s="74"/>
      <c r="K847" s="73"/>
    </row>
    <row r="848" spans="2:11" x14ac:dyDescent="0.2">
      <c r="B848" s="74"/>
      <c r="K848" s="73"/>
    </row>
    <row r="849" spans="2:11" x14ac:dyDescent="0.2">
      <c r="B849" s="74"/>
      <c r="K849" s="73"/>
    </row>
    <row r="850" spans="2:11" x14ac:dyDescent="0.2">
      <c r="B850" s="74"/>
      <c r="K850" s="73"/>
    </row>
    <row r="851" spans="2:11" x14ac:dyDescent="0.2">
      <c r="B851" s="74"/>
      <c r="K851" s="73"/>
    </row>
    <row r="852" spans="2:11" x14ac:dyDescent="0.2">
      <c r="B852" s="74"/>
      <c r="K852" s="73"/>
    </row>
    <row r="853" spans="2:11" x14ac:dyDescent="0.2">
      <c r="B853" s="74"/>
      <c r="K853" s="73"/>
    </row>
    <row r="854" spans="2:11" x14ac:dyDescent="0.2">
      <c r="B854" s="74"/>
      <c r="K854" s="73"/>
    </row>
    <row r="855" spans="2:11" x14ac:dyDescent="0.2">
      <c r="B855" s="74"/>
      <c r="K855" s="73"/>
    </row>
    <row r="856" spans="2:11" x14ac:dyDescent="0.2">
      <c r="B856" s="74"/>
      <c r="K856" s="73"/>
    </row>
    <row r="857" spans="2:11" x14ac:dyDescent="0.2">
      <c r="B857" s="74"/>
      <c r="K857" s="73"/>
    </row>
    <row r="858" spans="2:11" x14ac:dyDescent="0.2">
      <c r="B858" s="74"/>
      <c r="K858" s="73"/>
    </row>
    <row r="859" spans="2:11" x14ac:dyDescent="0.2">
      <c r="B859" s="74"/>
      <c r="K859" s="73"/>
    </row>
    <row r="860" spans="2:11" x14ac:dyDescent="0.2">
      <c r="B860" s="74"/>
      <c r="K860" s="73"/>
    </row>
    <row r="861" spans="2:11" x14ac:dyDescent="0.2">
      <c r="B861" s="74"/>
      <c r="K861" s="73"/>
    </row>
    <row r="862" spans="2:11" x14ac:dyDescent="0.2">
      <c r="B862" s="74"/>
      <c r="K862" s="73"/>
    </row>
    <row r="863" spans="2:11" x14ac:dyDescent="0.2">
      <c r="B863" s="74"/>
      <c r="K863" s="73"/>
    </row>
    <row r="864" spans="2:11" x14ac:dyDescent="0.2">
      <c r="B864" s="74"/>
      <c r="K864" s="73"/>
    </row>
    <row r="865" spans="2:11" x14ac:dyDescent="0.2">
      <c r="B865" s="74"/>
      <c r="K865" s="73"/>
    </row>
    <row r="866" spans="2:11" x14ac:dyDescent="0.2">
      <c r="B866" s="74"/>
      <c r="K866" s="73"/>
    </row>
    <row r="867" spans="2:11" x14ac:dyDescent="0.2">
      <c r="B867" s="74"/>
      <c r="K867" s="73"/>
    </row>
    <row r="868" spans="2:11" x14ac:dyDescent="0.2">
      <c r="B868" s="74"/>
      <c r="K868" s="73"/>
    </row>
    <row r="869" spans="2:11" x14ac:dyDescent="0.2">
      <c r="B869" s="74"/>
      <c r="K869" s="73"/>
    </row>
    <row r="870" spans="2:11" x14ac:dyDescent="0.2">
      <c r="B870" s="74"/>
      <c r="K870" s="73"/>
    </row>
    <row r="871" spans="2:11" x14ac:dyDescent="0.2">
      <c r="B871" s="74"/>
      <c r="K871" s="73"/>
    </row>
    <row r="872" spans="2:11" x14ac:dyDescent="0.2">
      <c r="B872" s="74"/>
      <c r="K872" s="73"/>
    </row>
    <row r="873" spans="2:11" x14ac:dyDescent="0.2">
      <c r="B873" s="74"/>
      <c r="K873" s="73"/>
    </row>
    <row r="874" spans="2:11" x14ac:dyDescent="0.2">
      <c r="B874" s="74"/>
      <c r="K874" s="73"/>
    </row>
    <row r="875" spans="2:11" x14ac:dyDescent="0.2">
      <c r="B875" s="74"/>
      <c r="K875" s="73"/>
    </row>
    <row r="876" spans="2:11" x14ac:dyDescent="0.2">
      <c r="B876" s="74"/>
      <c r="K876" s="73"/>
    </row>
    <row r="877" spans="2:11" x14ac:dyDescent="0.2">
      <c r="B877" s="74"/>
      <c r="K877" s="73"/>
    </row>
    <row r="878" spans="2:11" x14ac:dyDescent="0.2">
      <c r="B878" s="74"/>
      <c r="K878" s="73"/>
    </row>
    <row r="879" spans="2:11" x14ac:dyDescent="0.2">
      <c r="B879" s="74"/>
      <c r="K879" s="73"/>
    </row>
    <row r="880" spans="2:11" x14ac:dyDescent="0.2">
      <c r="B880" s="74"/>
      <c r="K880" s="73"/>
    </row>
    <row r="881" spans="2:11" x14ac:dyDescent="0.2">
      <c r="B881" s="74"/>
      <c r="K881" s="73"/>
    </row>
    <row r="882" spans="2:11" x14ac:dyDescent="0.2">
      <c r="B882" s="74"/>
      <c r="K882" s="73"/>
    </row>
    <row r="883" spans="2:11" x14ac:dyDescent="0.2">
      <c r="B883" s="74"/>
      <c r="K883" s="73"/>
    </row>
    <row r="884" spans="2:11" x14ac:dyDescent="0.2">
      <c r="B884" s="74"/>
      <c r="K884" s="73"/>
    </row>
    <row r="885" spans="2:11" x14ac:dyDescent="0.2">
      <c r="B885" s="74"/>
      <c r="K885" s="73"/>
    </row>
    <row r="886" spans="2:11" x14ac:dyDescent="0.2">
      <c r="B886" s="74"/>
      <c r="K886" s="73"/>
    </row>
    <row r="887" spans="2:11" x14ac:dyDescent="0.2">
      <c r="B887" s="74"/>
      <c r="K887" s="73"/>
    </row>
    <row r="888" spans="2:11" x14ac:dyDescent="0.2">
      <c r="B888" s="74"/>
      <c r="K888" s="73"/>
    </row>
    <row r="889" spans="2:11" x14ac:dyDescent="0.2">
      <c r="B889" s="74"/>
      <c r="K889" s="73"/>
    </row>
    <row r="890" spans="2:11" x14ac:dyDescent="0.2">
      <c r="B890" s="74"/>
      <c r="K890" s="73"/>
    </row>
    <row r="891" spans="2:11" x14ac:dyDescent="0.2">
      <c r="B891" s="74"/>
      <c r="K891" s="73"/>
    </row>
    <row r="892" spans="2:11" x14ac:dyDescent="0.2">
      <c r="B892" s="74"/>
      <c r="K892" s="73"/>
    </row>
    <row r="893" spans="2:11" x14ac:dyDescent="0.2">
      <c r="B893" s="74"/>
      <c r="K893" s="73"/>
    </row>
    <row r="894" spans="2:11" x14ac:dyDescent="0.2">
      <c r="B894" s="74"/>
      <c r="K894" s="73"/>
    </row>
    <row r="895" spans="2:11" x14ac:dyDescent="0.2">
      <c r="B895" s="74"/>
      <c r="K895" s="73"/>
    </row>
    <row r="896" spans="2:11" x14ac:dyDescent="0.2">
      <c r="B896" s="74"/>
      <c r="K896" s="73"/>
    </row>
    <row r="897" spans="2:11" x14ac:dyDescent="0.2">
      <c r="B897" s="74"/>
      <c r="K897" s="73"/>
    </row>
    <row r="898" spans="2:11" x14ac:dyDescent="0.2">
      <c r="B898" s="74"/>
      <c r="K898" s="73"/>
    </row>
    <row r="899" spans="2:11" x14ac:dyDescent="0.2">
      <c r="B899" s="74"/>
      <c r="K899" s="73"/>
    </row>
    <row r="900" spans="2:11" x14ac:dyDescent="0.2">
      <c r="B900" s="74"/>
      <c r="K900" s="73"/>
    </row>
    <row r="901" spans="2:11" x14ac:dyDescent="0.2">
      <c r="B901" s="74"/>
      <c r="K901" s="73"/>
    </row>
    <row r="902" spans="2:11" x14ac:dyDescent="0.2">
      <c r="B902" s="74"/>
      <c r="K902" s="73"/>
    </row>
    <row r="903" spans="2:11" x14ac:dyDescent="0.2">
      <c r="B903" s="74"/>
      <c r="K903" s="73"/>
    </row>
    <row r="904" spans="2:11" x14ac:dyDescent="0.2">
      <c r="B904" s="74"/>
      <c r="K904" s="73"/>
    </row>
    <row r="905" spans="2:11" x14ac:dyDescent="0.2">
      <c r="B905" s="74"/>
      <c r="K905" s="73"/>
    </row>
    <row r="906" spans="2:11" x14ac:dyDescent="0.2">
      <c r="B906" s="74"/>
      <c r="K906" s="73"/>
    </row>
    <row r="907" spans="2:11" x14ac:dyDescent="0.2">
      <c r="B907" s="74"/>
      <c r="K907" s="73"/>
    </row>
    <row r="908" spans="2:11" x14ac:dyDescent="0.2">
      <c r="B908" s="74"/>
      <c r="K908" s="73"/>
    </row>
    <row r="909" spans="2:11" x14ac:dyDescent="0.2">
      <c r="B909" s="74"/>
      <c r="K909" s="73"/>
    </row>
    <row r="910" spans="2:11" x14ac:dyDescent="0.2">
      <c r="B910" s="74"/>
      <c r="K910" s="73"/>
    </row>
    <row r="911" spans="2:11" x14ac:dyDescent="0.2">
      <c r="B911" s="74"/>
      <c r="K911" s="73"/>
    </row>
    <row r="912" spans="2:11" x14ac:dyDescent="0.2">
      <c r="B912" s="74"/>
      <c r="K912" s="73"/>
    </row>
    <row r="913" spans="2:11" x14ac:dyDescent="0.2">
      <c r="B913" s="74"/>
      <c r="K913" s="73"/>
    </row>
    <row r="914" spans="2:11" x14ac:dyDescent="0.2">
      <c r="B914" s="74"/>
      <c r="K914" s="73"/>
    </row>
    <row r="915" spans="2:11" x14ac:dyDescent="0.2">
      <c r="B915" s="74"/>
      <c r="K915" s="73"/>
    </row>
    <row r="916" spans="2:11" x14ac:dyDescent="0.2">
      <c r="B916" s="74"/>
      <c r="K916" s="73"/>
    </row>
    <row r="917" spans="2:11" x14ac:dyDescent="0.2">
      <c r="B917" s="74"/>
      <c r="K917" s="73"/>
    </row>
    <row r="918" spans="2:11" x14ac:dyDescent="0.2">
      <c r="B918" s="74"/>
      <c r="K918" s="73"/>
    </row>
    <row r="919" spans="2:11" x14ac:dyDescent="0.2">
      <c r="B919" s="74"/>
      <c r="K919" s="73"/>
    </row>
    <row r="920" spans="2:11" x14ac:dyDescent="0.2">
      <c r="B920" s="74"/>
      <c r="K920" s="73"/>
    </row>
    <row r="921" spans="2:11" x14ac:dyDescent="0.2">
      <c r="B921" s="74"/>
      <c r="K921" s="73"/>
    </row>
    <row r="922" spans="2:11" x14ac:dyDescent="0.2">
      <c r="B922" s="74"/>
      <c r="K922" s="73"/>
    </row>
    <row r="923" spans="2:11" x14ac:dyDescent="0.2">
      <c r="B923" s="74"/>
      <c r="K923" s="73"/>
    </row>
    <row r="924" spans="2:11" x14ac:dyDescent="0.2">
      <c r="B924" s="74"/>
      <c r="K924" s="73"/>
    </row>
    <row r="925" spans="2:11" x14ac:dyDescent="0.2">
      <c r="B925" s="74"/>
      <c r="K925" s="73"/>
    </row>
    <row r="926" spans="2:11" x14ac:dyDescent="0.2">
      <c r="B926" s="74"/>
      <c r="K926" s="73"/>
    </row>
    <row r="927" spans="2:11" x14ac:dyDescent="0.2">
      <c r="B927" s="74"/>
      <c r="K927" s="73"/>
    </row>
    <row r="928" spans="2:11" x14ac:dyDescent="0.2">
      <c r="B928" s="74"/>
      <c r="K928" s="73"/>
    </row>
    <row r="929" spans="2:11" x14ac:dyDescent="0.2">
      <c r="B929" s="74"/>
      <c r="K929" s="73"/>
    </row>
    <row r="930" spans="2:11" x14ac:dyDescent="0.2">
      <c r="B930" s="74"/>
      <c r="K930" s="73"/>
    </row>
    <row r="931" spans="2:11" x14ac:dyDescent="0.2">
      <c r="B931" s="74"/>
      <c r="K931" s="73"/>
    </row>
    <row r="932" spans="2:11" x14ac:dyDescent="0.2">
      <c r="B932" s="74"/>
      <c r="K932" s="73"/>
    </row>
    <row r="933" spans="2:11" x14ac:dyDescent="0.2">
      <c r="B933" s="74"/>
      <c r="K933" s="73"/>
    </row>
    <row r="934" spans="2:11" x14ac:dyDescent="0.2">
      <c r="B934" s="74"/>
      <c r="K934" s="73"/>
    </row>
    <row r="935" spans="2:11" x14ac:dyDescent="0.2">
      <c r="B935" s="74"/>
      <c r="K935" s="73"/>
    </row>
    <row r="936" spans="2:11" x14ac:dyDescent="0.2">
      <c r="B936" s="74"/>
      <c r="K936" s="73"/>
    </row>
    <row r="937" spans="2:11" x14ac:dyDescent="0.2">
      <c r="B937" s="74"/>
      <c r="K937" s="73"/>
    </row>
    <row r="938" spans="2:11" x14ac:dyDescent="0.2">
      <c r="B938" s="74"/>
      <c r="K938" s="73"/>
    </row>
    <row r="939" spans="2:11" x14ac:dyDescent="0.2">
      <c r="B939" s="74"/>
      <c r="K939" s="73"/>
    </row>
    <row r="940" spans="2:11" x14ac:dyDescent="0.2">
      <c r="B940" s="74"/>
      <c r="K940" s="73"/>
    </row>
    <row r="941" spans="2:11" x14ac:dyDescent="0.2">
      <c r="B941" s="74"/>
      <c r="K941" s="73"/>
    </row>
    <row r="942" spans="2:11" x14ac:dyDescent="0.2">
      <c r="B942" s="74"/>
      <c r="K942" s="73"/>
    </row>
    <row r="943" spans="2:11" x14ac:dyDescent="0.2">
      <c r="B943" s="74"/>
      <c r="K943" s="73"/>
    </row>
    <row r="944" spans="2:11" x14ac:dyDescent="0.2">
      <c r="B944" s="74"/>
      <c r="K944" s="73"/>
    </row>
    <row r="945" spans="2:11" x14ac:dyDescent="0.2">
      <c r="B945" s="74"/>
      <c r="K945" s="73"/>
    </row>
    <row r="946" spans="2:11" x14ac:dyDescent="0.2">
      <c r="B946" s="74"/>
      <c r="K946" s="73"/>
    </row>
    <row r="947" spans="2:11" x14ac:dyDescent="0.2">
      <c r="B947" s="74"/>
      <c r="K947" s="73"/>
    </row>
    <row r="948" spans="2:11" x14ac:dyDescent="0.2">
      <c r="B948" s="74"/>
      <c r="K948" s="73"/>
    </row>
    <row r="949" spans="2:11" x14ac:dyDescent="0.2">
      <c r="B949" s="74"/>
      <c r="K949" s="73"/>
    </row>
    <row r="950" spans="2:11" x14ac:dyDescent="0.2">
      <c r="B950" s="74"/>
      <c r="K950" s="73"/>
    </row>
    <row r="951" spans="2:11" x14ac:dyDescent="0.2">
      <c r="B951" s="74"/>
      <c r="K951" s="73"/>
    </row>
    <row r="952" spans="2:11" x14ac:dyDescent="0.2">
      <c r="B952" s="74"/>
      <c r="K952" s="73"/>
    </row>
    <row r="953" spans="2:11" x14ac:dyDescent="0.2">
      <c r="B953" s="74"/>
      <c r="K953" s="73"/>
    </row>
    <row r="954" spans="2:11" x14ac:dyDescent="0.2">
      <c r="B954" s="74"/>
      <c r="K954" s="73"/>
    </row>
    <row r="955" spans="2:11" x14ac:dyDescent="0.2">
      <c r="B955" s="74"/>
      <c r="K955" s="73"/>
    </row>
    <row r="956" spans="2:11" x14ac:dyDescent="0.2">
      <c r="B956" s="74"/>
      <c r="K956" s="73"/>
    </row>
    <row r="957" spans="2:11" x14ac:dyDescent="0.2">
      <c r="B957" s="74"/>
      <c r="K957" s="73"/>
    </row>
    <row r="958" spans="2:11" x14ac:dyDescent="0.2">
      <c r="B958" s="74"/>
      <c r="K958" s="73"/>
    </row>
    <row r="959" spans="2:11" x14ac:dyDescent="0.2">
      <c r="B959" s="74"/>
      <c r="K959" s="73"/>
    </row>
    <row r="960" spans="2:11" x14ac:dyDescent="0.2">
      <c r="B960" s="74"/>
      <c r="K960" s="73"/>
    </row>
    <row r="961" spans="2:11" x14ac:dyDescent="0.2">
      <c r="B961" s="74"/>
      <c r="K961" s="73"/>
    </row>
    <row r="962" spans="2:11" x14ac:dyDescent="0.2">
      <c r="B962" s="74"/>
      <c r="K962" s="73"/>
    </row>
    <row r="963" spans="2:11" x14ac:dyDescent="0.2">
      <c r="B963" s="74"/>
      <c r="K963" s="73"/>
    </row>
    <row r="964" spans="2:11" x14ac:dyDescent="0.2">
      <c r="B964" s="74"/>
      <c r="K964" s="73"/>
    </row>
    <row r="965" spans="2:11" x14ac:dyDescent="0.2">
      <c r="B965" s="74"/>
      <c r="K965" s="73"/>
    </row>
    <row r="966" spans="2:11" x14ac:dyDescent="0.2">
      <c r="B966" s="74"/>
      <c r="K966" s="73"/>
    </row>
    <row r="967" spans="2:11" x14ac:dyDescent="0.2">
      <c r="B967" s="74"/>
      <c r="K967" s="73"/>
    </row>
    <row r="968" spans="2:11" x14ac:dyDescent="0.2">
      <c r="B968" s="74"/>
      <c r="K968" s="73"/>
    </row>
    <row r="969" spans="2:11" x14ac:dyDescent="0.2">
      <c r="B969" s="74"/>
      <c r="K969" s="73"/>
    </row>
    <row r="970" spans="2:11" x14ac:dyDescent="0.2">
      <c r="B970" s="74"/>
      <c r="K970" s="73"/>
    </row>
    <row r="971" spans="2:11" x14ac:dyDescent="0.2">
      <c r="B971" s="74"/>
      <c r="K971" s="73"/>
    </row>
    <row r="972" spans="2:11" x14ac:dyDescent="0.2">
      <c r="B972" s="74"/>
      <c r="K972" s="73"/>
    </row>
    <row r="973" spans="2:11" x14ac:dyDescent="0.2">
      <c r="B973" s="74"/>
      <c r="K973" s="73"/>
    </row>
    <row r="974" spans="2:11" x14ac:dyDescent="0.2">
      <c r="B974" s="74"/>
      <c r="K974" s="73"/>
    </row>
    <row r="975" spans="2:11" x14ac:dyDescent="0.2">
      <c r="B975" s="74"/>
      <c r="K975" s="73"/>
    </row>
    <row r="976" spans="2:11" x14ac:dyDescent="0.2">
      <c r="B976" s="74"/>
      <c r="K976" s="73"/>
    </row>
    <row r="977" spans="2:11" x14ac:dyDescent="0.2">
      <c r="B977" s="74"/>
      <c r="K977" s="73"/>
    </row>
    <row r="978" spans="2:11" x14ac:dyDescent="0.2">
      <c r="B978" s="74"/>
      <c r="K978" s="73"/>
    </row>
    <row r="979" spans="2:11" x14ac:dyDescent="0.2">
      <c r="B979" s="74"/>
      <c r="K979" s="73"/>
    </row>
    <row r="980" spans="2:11" x14ac:dyDescent="0.2">
      <c r="B980" s="74"/>
      <c r="K980" s="73"/>
    </row>
    <row r="981" spans="2:11" x14ac:dyDescent="0.2">
      <c r="B981" s="74"/>
      <c r="K981" s="73"/>
    </row>
    <row r="982" spans="2:11" x14ac:dyDescent="0.2">
      <c r="B982" s="74"/>
      <c r="K982" s="73"/>
    </row>
    <row r="983" spans="2:11" x14ac:dyDescent="0.2">
      <c r="B983" s="74"/>
      <c r="K983" s="73"/>
    </row>
    <row r="984" spans="2:11" x14ac:dyDescent="0.2">
      <c r="B984" s="74"/>
      <c r="K984" s="73"/>
    </row>
    <row r="985" spans="2:11" x14ac:dyDescent="0.2">
      <c r="B985" s="74"/>
      <c r="K985" s="73"/>
    </row>
    <row r="986" spans="2:11" x14ac:dyDescent="0.2">
      <c r="B986" s="74"/>
      <c r="K986" s="73"/>
    </row>
    <row r="987" spans="2:11" x14ac:dyDescent="0.2">
      <c r="B987" s="74"/>
      <c r="K987" s="73"/>
    </row>
    <row r="988" spans="2:11" x14ac:dyDescent="0.2">
      <c r="B988" s="74"/>
      <c r="K988" s="73"/>
    </row>
    <row r="989" spans="2:11" x14ac:dyDescent="0.2">
      <c r="B989" s="74"/>
      <c r="K989" s="73"/>
    </row>
    <row r="990" spans="2:11" x14ac:dyDescent="0.2">
      <c r="B990" s="74"/>
      <c r="K990" s="73"/>
    </row>
    <row r="991" spans="2:11" x14ac:dyDescent="0.2">
      <c r="B991" s="74"/>
      <c r="K991" s="73"/>
    </row>
    <row r="992" spans="2:11" x14ac:dyDescent="0.2">
      <c r="B992" s="74"/>
      <c r="K992" s="73"/>
    </row>
    <row r="993" spans="2:11" x14ac:dyDescent="0.2">
      <c r="B993" s="74"/>
      <c r="K993" s="73"/>
    </row>
    <row r="994" spans="2:11" x14ac:dyDescent="0.2">
      <c r="B994" s="74"/>
      <c r="K994" s="73"/>
    </row>
    <row r="995" spans="2:11" x14ac:dyDescent="0.2">
      <c r="B995" s="74"/>
      <c r="K995" s="73"/>
    </row>
    <row r="996" spans="2:11" x14ac:dyDescent="0.2">
      <c r="B996" s="74"/>
      <c r="K996" s="73"/>
    </row>
    <row r="997" spans="2:11" x14ac:dyDescent="0.2">
      <c r="B997" s="74"/>
      <c r="K997" s="73"/>
    </row>
    <row r="998" spans="2:11" x14ac:dyDescent="0.2">
      <c r="B998" s="74"/>
      <c r="K998" s="73"/>
    </row>
    <row r="999" spans="2:11" x14ac:dyDescent="0.2">
      <c r="B999" s="74"/>
      <c r="K999" s="73"/>
    </row>
    <row r="1000" spans="2:11" x14ac:dyDescent="0.2">
      <c r="B1000" s="74"/>
      <c r="K1000" s="73"/>
    </row>
    <row r="1001" spans="2:11" x14ac:dyDescent="0.2">
      <c r="B1001" s="74"/>
      <c r="K1001" s="73"/>
    </row>
    <row r="1002" spans="2:11" x14ac:dyDescent="0.2">
      <c r="B1002" s="74"/>
      <c r="K1002" s="73"/>
    </row>
    <row r="1003" spans="2:11" x14ac:dyDescent="0.2">
      <c r="B1003" s="74"/>
      <c r="K1003" s="73"/>
    </row>
    <row r="1004" spans="2:11" x14ac:dyDescent="0.2">
      <c r="B1004" s="74"/>
      <c r="K1004" s="73"/>
    </row>
    <row r="1005" spans="2:11" x14ac:dyDescent="0.2">
      <c r="B1005" s="74"/>
      <c r="K1005" s="73"/>
    </row>
    <row r="1006" spans="2:11" x14ac:dyDescent="0.2">
      <c r="B1006" s="74"/>
      <c r="K1006" s="73"/>
    </row>
    <row r="1007" spans="2:11" x14ac:dyDescent="0.2">
      <c r="B1007" s="74"/>
      <c r="K1007" s="73"/>
    </row>
    <row r="1008" spans="2:11" x14ac:dyDescent="0.2">
      <c r="B1008" s="74"/>
      <c r="K1008" s="73"/>
    </row>
    <row r="1009" spans="2:11" x14ac:dyDescent="0.2">
      <c r="B1009" s="74"/>
      <c r="K1009" s="73"/>
    </row>
    <row r="1010" spans="2:11" x14ac:dyDescent="0.2">
      <c r="B1010" s="74"/>
      <c r="K1010" s="73"/>
    </row>
    <row r="1011" spans="2:11" x14ac:dyDescent="0.2">
      <c r="B1011" s="74"/>
      <c r="K1011" s="73"/>
    </row>
    <row r="1012" spans="2:11" x14ac:dyDescent="0.2">
      <c r="B1012" s="74"/>
      <c r="K1012" s="73"/>
    </row>
    <row r="1013" spans="2:11" x14ac:dyDescent="0.2">
      <c r="B1013" s="74"/>
      <c r="K1013" s="73"/>
    </row>
    <row r="1014" spans="2:11" x14ac:dyDescent="0.2">
      <c r="B1014" s="74"/>
      <c r="K1014" s="73"/>
    </row>
    <row r="1015" spans="2:11" x14ac:dyDescent="0.2">
      <c r="B1015" s="74"/>
      <c r="K1015" s="73"/>
    </row>
    <row r="1016" spans="2:11" x14ac:dyDescent="0.2">
      <c r="B1016" s="74"/>
      <c r="K1016" s="73"/>
    </row>
    <row r="1017" spans="2:11" x14ac:dyDescent="0.2">
      <c r="B1017" s="74"/>
      <c r="K1017" s="73"/>
    </row>
    <row r="1018" spans="2:11" x14ac:dyDescent="0.2">
      <c r="B1018" s="74"/>
      <c r="K1018" s="73"/>
    </row>
    <row r="1019" spans="2:11" x14ac:dyDescent="0.2">
      <c r="B1019" s="74"/>
      <c r="K1019" s="73"/>
    </row>
    <row r="1020" spans="2:11" x14ac:dyDescent="0.2">
      <c r="B1020" s="74"/>
      <c r="K1020" s="73"/>
    </row>
    <row r="1021" spans="2:11" x14ac:dyDescent="0.2">
      <c r="B1021" s="74"/>
      <c r="K1021" s="73"/>
    </row>
    <row r="1022" spans="2:11" x14ac:dyDescent="0.2">
      <c r="B1022" s="74"/>
      <c r="K1022" s="73"/>
    </row>
    <row r="1023" spans="2:11" x14ac:dyDescent="0.2">
      <c r="B1023" s="74"/>
      <c r="K1023" s="73"/>
    </row>
    <row r="1024" spans="2:11" x14ac:dyDescent="0.2">
      <c r="B1024" s="74"/>
      <c r="K1024" s="73"/>
    </row>
    <row r="1025" spans="2:11" x14ac:dyDescent="0.2">
      <c r="B1025" s="74"/>
      <c r="K1025" s="73"/>
    </row>
    <row r="1026" spans="2:11" x14ac:dyDescent="0.2">
      <c r="B1026" s="74"/>
      <c r="K1026" s="73"/>
    </row>
    <row r="1027" spans="2:11" x14ac:dyDescent="0.2">
      <c r="B1027" s="74"/>
      <c r="K1027" s="73"/>
    </row>
    <row r="1028" spans="2:11" x14ac:dyDescent="0.2">
      <c r="B1028" s="74"/>
      <c r="K1028" s="73"/>
    </row>
    <row r="1029" spans="2:11" x14ac:dyDescent="0.2">
      <c r="B1029" s="74"/>
      <c r="K1029" s="73"/>
    </row>
    <row r="1030" spans="2:11" x14ac:dyDescent="0.2">
      <c r="B1030" s="74"/>
      <c r="K1030" s="73"/>
    </row>
    <row r="1031" spans="2:11" x14ac:dyDescent="0.2">
      <c r="B1031" s="74"/>
      <c r="K1031" s="73"/>
    </row>
    <row r="1032" spans="2:11" x14ac:dyDescent="0.2">
      <c r="B1032" s="74"/>
      <c r="K1032" s="73"/>
    </row>
    <row r="1033" spans="2:11" x14ac:dyDescent="0.2">
      <c r="B1033" s="74"/>
      <c r="K1033" s="73"/>
    </row>
    <row r="1034" spans="2:11" x14ac:dyDescent="0.2">
      <c r="B1034" s="74"/>
      <c r="K1034" s="73"/>
    </row>
    <row r="1035" spans="2:11" x14ac:dyDescent="0.2">
      <c r="B1035" s="74"/>
      <c r="K1035" s="73"/>
    </row>
    <row r="1036" spans="2:11" x14ac:dyDescent="0.2">
      <c r="B1036" s="74"/>
      <c r="K1036" s="73"/>
    </row>
    <row r="1037" spans="2:11" x14ac:dyDescent="0.2">
      <c r="B1037" s="74"/>
      <c r="K1037" s="73"/>
    </row>
    <row r="1038" spans="2:11" x14ac:dyDescent="0.2">
      <c r="B1038" s="74"/>
      <c r="K1038" s="73"/>
    </row>
    <row r="1039" spans="2:11" x14ac:dyDescent="0.2">
      <c r="B1039" s="74"/>
      <c r="K1039" s="73"/>
    </row>
    <row r="1040" spans="2:11" x14ac:dyDescent="0.2">
      <c r="B1040" s="74"/>
      <c r="K1040" s="73"/>
    </row>
    <row r="1041" spans="2:11" x14ac:dyDescent="0.2">
      <c r="B1041" s="74"/>
      <c r="K1041" s="73"/>
    </row>
    <row r="1042" spans="2:11" x14ac:dyDescent="0.2">
      <c r="B1042" s="74"/>
      <c r="K1042" s="73"/>
    </row>
    <row r="1043" spans="2:11" x14ac:dyDescent="0.2">
      <c r="B1043" s="74"/>
      <c r="K1043" s="73"/>
    </row>
    <row r="1044" spans="2:11" x14ac:dyDescent="0.2">
      <c r="B1044" s="74"/>
      <c r="K1044" s="73"/>
    </row>
    <row r="1045" spans="2:11" x14ac:dyDescent="0.2">
      <c r="B1045" s="74"/>
      <c r="K1045" s="73"/>
    </row>
    <row r="1046" spans="2:11" x14ac:dyDescent="0.2">
      <c r="B1046" s="74"/>
      <c r="K1046" s="73"/>
    </row>
    <row r="1047" spans="2:11" x14ac:dyDescent="0.2">
      <c r="B1047" s="74"/>
      <c r="K1047" s="73"/>
    </row>
    <row r="1048" spans="2:11" x14ac:dyDescent="0.2">
      <c r="B1048" s="74"/>
      <c r="K1048" s="73"/>
    </row>
    <row r="1049" spans="2:11" x14ac:dyDescent="0.2">
      <c r="B1049" s="74"/>
      <c r="K1049" s="73"/>
    </row>
    <row r="1050" spans="2:11" x14ac:dyDescent="0.2">
      <c r="B1050" s="74"/>
      <c r="K1050" s="73"/>
    </row>
    <row r="1051" spans="2:11" x14ac:dyDescent="0.2">
      <c r="B1051" s="74"/>
      <c r="K1051" s="73"/>
    </row>
    <row r="1052" spans="2:11" x14ac:dyDescent="0.2">
      <c r="B1052" s="74"/>
      <c r="K1052" s="73"/>
    </row>
    <row r="1053" spans="2:11" x14ac:dyDescent="0.2">
      <c r="B1053" s="74"/>
      <c r="K1053" s="73"/>
    </row>
    <row r="1054" spans="2:11" x14ac:dyDescent="0.2">
      <c r="B1054" s="74"/>
      <c r="K1054" s="73"/>
    </row>
    <row r="1055" spans="2:11" x14ac:dyDescent="0.2">
      <c r="B1055" s="74"/>
      <c r="K1055" s="73"/>
    </row>
    <row r="1056" spans="2:11" x14ac:dyDescent="0.2">
      <c r="B1056" s="74"/>
      <c r="K1056" s="73"/>
    </row>
    <row r="1057" spans="2:11" x14ac:dyDescent="0.2">
      <c r="B1057" s="74"/>
      <c r="K1057" s="73"/>
    </row>
    <row r="1058" spans="2:11" x14ac:dyDescent="0.2">
      <c r="B1058" s="74"/>
      <c r="K1058" s="73"/>
    </row>
    <row r="1059" spans="2:11" x14ac:dyDescent="0.2">
      <c r="B1059" s="74"/>
      <c r="K1059" s="73"/>
    </row>
    <row r="1060" spans="2:11" x14ac:dyDescent="0.2">
      <c r="B1060" s="74"/>
      <c r="K1060" s="73"/>
    </row>
    <row r="1061" spans="2:11" x14ac:dyDescent="0.2">
      <c r="B1061" s="74"/>
      <c r="K1061" s="73"/>
    </row>
    <row r="1062" spans="2:11" x14ac:dyDescent="0.2">
      <c r="B1062" s="74"/>
      <c r="K1062" s="73"/>
    </row>
    <row r="1063" spans="2:11" x14ac:dyDescent="0.2">
      <c r="B1063" s="74"/>
      <c r="K1063" s="73"/>
    </row>
    <row r="1064" spans="2:11" x14ac:dyDescent="0.2">
      <c r="B1064" s="74"/>
      <c r="K1064" s="73"/>
    </row>
    <row r="1065" spans="2:11" x14ac:dyDescent="0.2">
      <c r="B1065" s="74"/>
      <c r="K1065" s="73"/>
    </row>
    <row r="1066" spans="2:11" x14ac:dyDescent="0.2">
      <c r="B1066" s="74"/>
      <c r="K1066" s="73"/>
    </row>
    <row r="1067" spans="2:11" x14ac:dyDescent="0.2">
      <c r="B1067" s="74"/>
      <c r="K1067" s="73"/>
    </row>
    <row r="1068" spans="2:11" x14ac:dyDescent="0.2">
      <c r="B1068" s="74"/>
      <c r="K1068" s="73"/>
    </row>
    <row r="1069" spans="2:11" x14ac:dyDescent="0.2">
      <c r="B1069" s="74"/>
      <c r="K1069" s="73"/>
    </row>
    <row r="1070" spans="2:11" x14ac:dyDescent="0.2">
      <c r="B1070" s="74"/>
      <c r="K1070" s="73"/>
    </row>
    <row r="1071" spans="2:11" x14ac:dyDescent="0.2">
      <c r="B1071" s="74"/>
      <c r="K1071" s="73"/>
    </row>
    <row r="1072" spans="2:11" x14ac:dyDescent="0.2">
      <c r="B1072" s="74"/>
      <c r="K1072" s="73"/>
    </row>
    <row r="1073" spans="2:11" x14ac:dyDescent="0.2">
      <c r="B1073" s="74"/>
      <c r="K1073" s="73"/>
    </row>
    <row r="1074" spans="2:11" x14ac:dyDescent="0.2">
      <c r="B1074" s="74"/>
      <c r="K1074" s="73"/>
    </row>
    <row r="1075" spans="2:11" x14ac:dyDescent="0.2">
      <c r="B1075" s="74"/>
      <c r="K1075" s="73"/>
    </row>
    <row r="1076" spans="2:11" x14ac:dyDescent="0.2">
      <c r="B1076" s="74"/>
      <c r="K1076" s="73"/>
    </row>
    <row r="1077" spans="2:11" x14ac:dyDescent="0.2">
      <c r="B1077" s="74"/>
      <c r="K1077" s="73"/>
    </row>
    <row r="1078" spans="2:11" x14ac:dyDescent="0.2">
      <c r="B1078" s="74"/>
      <c r="K1078" s="73"/>
    </row>
    <row r="1079" spans="2:11" x14ac:dyDescent="0.2">
      <c r="B1079" s="74"/>
      <c r="K1079" s="73"/>
    </row>
    <row r="1080" spans="2:11" x14ac:dyDescent="0.2">
      <c r="B1080" s="74"/>
      <c r="K1080" s="73"/>
    </row>
    <row r="1081" spans="2:11" x14ac:dyDescent="0.2">
      <c r="B1081" s="74"/>
      <c r="K1081" s="73"/>
    </row>
    <row r="1082" spans="2:11" x14ac:dyDescent="0.2">
      <c r="B1082" s="74"/>
      <c r="K1082" s="73"/>
    </row>
    <row r="1083" spans="2:11" x14ac:dyDescent="0.2">
      <c r="B1083" s="74"/>
      <c r="K1083" s="73"/>
    </row>
    <row r="1084" spans="2:11" x14ac:dyDescent="0.2">
      <c r="B1084" s="74"/>
      <c r="K1084" s="73"/>
    </row>
    <row r="1085" spans="2:11" x14ac:dyDescent="0.2">
      <c r="B1085" s="74"/>
      <c r="K1085" s="73"/>
    </row>
    <row r="1086" spans="2:11" x14ac:dyDescent="0.2">
      <c r="B1086" s="74"/>
      <c r="K1086" s="73"/>
    </row>
    <row r="1087" spans="2:11" x14ac:dyDescent="0.2">
      <c r="B1087" s="74"/>
      <c r="K1087" s="73"/>
    </row>
    <row r="1088" spans="2:11" x14ac:dyDescent="0.2">
      <c r="B1088" s="74"/>
      <c r="K1088" s="73"/>
    </row>
    <row r="1089" spans="2:11" x14ac:dyDescent="0.2">
      <c r="B1089" s="74"/>
      <c r="K1089" s="73"/>
    </row>
    <row r="1090" spans="2:11" x14ac:dyDescent="0.2">
      <c r="B1090" s="74"/>
      <c r="K1090" s="73"/>
    </row>
    <row r="1091" spans="2:11" x14ac:dyDescent="0.2">
      <c r="B1091" s="74"/>
      <c r="K1091" s="73"/>
    </row>
    <row r="1092" spans="2:11" x14ac:dyDescent="0.2">
      <c r="B1092" s="74"/>
      <c r="K1092" s="73"/>
    </row>
    <row r="1093" spans="2:11" x14ac:dyDescent="0.2">
      <c r="B1093" s="74"/>
      <c r="K1093" s="73"/>
    </row>
    <row r="1094" spans="2:11" x14ac:dyDescent="0.2">
      <c r="B1094" s="74"/>
      <c r="K1094" s="73"/>
    </row>
    <row r="1095" spans="2:11" x14ac:dyDescent="0.2">
      <c r="B1095" s="74"/>
      <c r="K1095" s="73"/>
    </row>
    <row r="1096" spans="2:11" x14ac:dyDescent="0.2">
      <c r="B1096" s="74"/>
      <c r="K1096" s="73"/>
    </row>
    <row r="1097" spans="2:11" x14ac:dyDescent="0.2">
      <c r="B1097" s="74"/>
      <c r="K1097" s="73"/>
    </row>
    <row r="1098" spans="2:11" x14ac:dyDescent="0.2">
      <c r="B1098" s="74"/>
      <c r="K1098" s="73"/>
    </row>
    <row r="1099" spans="2:11" x14ac:dyDescent="0.2">
      <c r="B1099" s="74"/>
      <c r="K1099" s="73"/>
    </row>
    <row r="1100" spans="2:11" x14ac:dyDescent="0.2">
      <c r="B1100" s="74"/>
      <c r="K1100" s="73"/>
    </row>
    <row r="1101" spans="2:11" x14ac:dyDescent="0.2">
      <c r="B1101" s="74"/>
      <c r="K1101" s="73"/>
    </row>
    <row r="1102" spans="2:11" x14ac:dyDescent="0.2">
      <c r="B1102" s="74"/>
      <c r="K1102" s="73"/>
    </row>
    <row r="1103" spans="2:11" x14ac:dyDescent="0.2">
      <c r="B1103" s="74"/>
      <c r="K1103" s="73"/>
    </row>
    <row r="1104" spans="2:11" x14ac:dyDescent="0.2">
      <c r="B1104" s="74"/>
      <c r="K1104" s="73"/>
    </row>
    <row r="1105" spans="2:11" x14ac:dyDescent="0.2">
      <c r="B1105" s="74"/>
      <c r="K1105" s="73"/>
    </row>
    <row r="1106" spans="2:11" x14ac:dyDescent="0.2">
      <c r="B1106" s="74"/>
      <c r="K1106" s="73"/>
    </row>
    <row r="1107" spans="2:11" x14ac:dyDescent="0.2">
      <c r="B1107" s="74"/>
      <c r="K1107" s="73"/>
    </row>
    <row r="1108" spans="2:11" x14ac:dyDescent="0.2">
      <c r="B1108" s="74"/>
      <c r="K1108" s="73"/>
    </row>
    <row r="1109" spans="2:11" x14ac:dyDescent="0.2">
      <c r="B1109" s="74"/>
      <c r="K1109" s="73"/>
    </row>
    <row r="1110" spans="2:11" x14ac:dyDescent="0.2">
      <c r="B1110" s="74"/>
      <c r="K1110" s="73"/>
    </row>
    <row r="1111" spans="2:11" x14ac:dyDescent="0.2">
      <c r="B1111" s="74"/>
      <c r="K1111" s="73"/>
    </row>
    <row r="1112" spans="2:11" x14ac:dyDescent="0.2">
      <c r="B1112" s="74"/>
      <c r="K1112" s="73"/>
    </row>
    <row r="1113" spans="2:11" x14ac:dyDescent="0.2">
      <c r="B1113" s="74"/>
      <c r="K1113" s="73"/>
    </row>
    <row r="1114" spans="2:11" x14ac:dyDescent="0.2">
      <c r="B1114" s="74"/>
      <c r="K1114" s="73"/>
    </row>
    <row r="1115" spans="2:11" x14ac:dyDescent="0.2">
      <c r="B1115" s="74"/>
      <c r="K1115" s="73"/>
    </row>
    <row r="1116" spans="2:11" x14ac:dyDescent="0.2">
      <c r="B1116" s="74"/>
      <c r="K1116" s="73"/>
    </row>
    <row r="1117" spans="2:11" x14ac:dyDescent="0.2">
      <c r="B1117" s="74"/>
      <c r="K1117" s="73"/>
    </row>
    <row r="1118" spans="2:11" x14ac:dyDescent="0.2">
      <c r="B1118" s="74"/>
      <c r="K1118" s="73"/>
    </row>
    <row r="1119" spans="2:11" x14ac:dyDescent="0.2">
      <c r="B1119" s="74"/>
      <c r="K1119" s="73"/>
    </row>
    <row r="1120" spans="2:11" x14ac:dyDescent="0.2">
      <c r="B1120" s="74"/>
      <c r="K1120" s="73"/>
    </row>
    <row r="1121" spans="2:11" x14ac:dyDescent="0.2">
      <c r="B1121" s="74"/>
      <c r="K1121" s="73"/>
    </row>
    <row r="1122" spans="2:11" x14ac:dyDescent="0.2">
      <c r="B1122" s="74"/>
      <c r="K1122" s="73"/>
    </row>
    <row r="1123" spans="2:11" x14ac:dyDescent="0.2">
      <c r="B1123" s="74"/>
      <c r="K1123" s="73"/>
    </row>
    <row r="1124" spans="2:11" x14ac:dyDescent="0.2">
      <c r="B1124" s="74"/>
      <c r="K1124" s="73"/>
    </row>
    <row r="1125" spans="2:11" x14ac:dyDescent="0.2">
      <c r="B1125" s="74"/>
      <c r="K1125" s="73"/>
    </row>
    <row r="1126" spans="2:11" x14ac:dyDescent="0.2">
      <c r="B1126" s="74"/>
      <c r="K1126" s="73"/>
    </row>
    <row r="1127" spans="2:11" x14ac:dyDescent="0.2">
      <c r="B1127" s="74"/>
      <c r="K1127" s="73"/>
    </row>
    <row r="1128" spans="2:11" x14ac:dyDescent="0.2">
      <c r="B1128" s="74"/>
      <c r="K1128" s="73"/>
    </row>
    <row r="1129" spans="2:11" x14ac:dyDescent="0.2">
      <c r="B1129" s="74"/>
      <c r="K1129" s="73"/>
    </row>
    <row r="1130" spans="2:11" x14ac:dyDescent="0.2">
      <c r="B1130" s="74"/>
      <c r="K1130" s="73"/>
    </row>
    <row r="1131" spans="2:11" x14ac:dyDescent="0.2">
      <c r="B1131" s="74"/>
      <c r="K1131" s="73"/>
    </row>
    <row r="1132" spans="2:11" x14ac:dyDescent="0.2">
      <c r="B1132" s="74"/>
      <c r="K1132" s="73"/>
    </row>
    <row r="1133" spans="2:11" x14ac:dyDescent="0.2">
      <c r="B1133" s="74"/>
      <c r="K1133" s="73"/>
    </row>
    <row r="1134" spans="2:11" x14ac:dyDescent="0.2">
      <c r="B1134" s="74"/>
      <c r="K1134" s="73"/>
    </row>
    <row r="1135" spans="2:11" x14ac:dyDescent="0.2">
      <c r="B1135" s="74"/>
      <c r="K1135" s="73"/>
    </row>
    <row r="1136" spans="2:11" x14ac:dyDescent="0.2">
      <c r="B1136" s="74"/>
      <c r="K1136" s="73"/>
    </row>
    <row r="1137" spans="2:11" x14ac:dyDescent="0.2">
      <c r="B1137" s="74"/>
      <c r="K1137" s="73"/>
    </row>
    <row r="1138" spans="2:11" x14ac:dyDescent="0.2">
      <c r="B1138" s="74"/>
      <c r="K1138" s="73"/>
    </row>
    <row r="1139" spans="2:11" x14ac:dyDescent="0.2">
      <c r="B1139" s="74"/>
      <c r="K1139" s="73"/>
    </row>
    <row r="1140" spans="2:11" x14ac:dyDescent="0.2">
      <c r="B1140" s="74"/>
      <c r="K1140" s="73"/>
    </row>
    <row r="1141" spans="2:11" x14ac:dyDescent="0.2">
      <c r="B1141" s="74"/>
      <c r="K1141" s="73"/>
    </row>
    <row r="1142" spans="2:11" x14ac:dyDescent="0.2">
      <c r="B1142" s="74"/>
      <c r="K1142" s="73"/>
    </row>
    <row r="1143" spans="2:11" x14ac:dyDescent="0.2">
      <c r="B1143" s="74"/>
      <c r="K1143" s="73"/>
    </row>
    <row r="1144" spans="2:11" x14ac:dyDescent="0.2">
      <c r="B1144" s="74"/>
      <c r="K1144" s="73"/>
    </row>
    <row r="1145" spans="2:11" x14ac:dyDescent="0.2">
      <c r="B1145" s="74"/>
      <c r="K1145" s="73"/>
    </row>
    <row r="1146" spans="2:11" x14ac:dyDescent="0.2">
      <c r="B1146" s="74"/>
      <c r="K1146" s="73"/>
    </row>
    <row r="1147" spans="2:11" x14ac:dyDescent="0.2">
      <c r="B1147" s="74"/>
      <c r="K1147" s="73"/>
    </row>
    <row r="1148" spans="2:11" x14ac:dyDescent="0.2">
      <c r="B1148" s="74"/>
      <c r="K1148" s="73"/>
    </row>
    <row r="1149" spans="2:11" x14ac:dyDescent="0.2">
      <c r="B1149" s="74"/>
      <c r="K1149" s="73"/>
    </row>
    <row r="1150" spans="2:11" x14ac:dyDescent="0.2">
      <c r="B1150" s="74"/>
      <c r="K1150" s="73"/>
    </row>
    <row r="1151" spans="2:11" x14ac:dyDescent="0.2">
      <c r="B1151" s="74"/>
      <c r="K1151" s="73"/>
    </row>
    <row r="1152" spans="2:11" x14ac:dyDescent="0.2">
      <c r="B1152" s="74"/>
      <c r="K1152" s="73"/>
    </row>
    <row r="1153" spans="2:11" x14ac:dyDescent="0.2">
      <c r="B1153" s="74"/>
      <c r="K1153" s="73"/>
    </row>
    <row r="1154" spans="2:11" x14ac:dyDescent="0.2">
      <c r="B1154" s="74"/>
      <c r="K1154" s="73"/>
    </row>
    <row r="1155" spans="2:11" x14ac:dyDescent="0.2">
      <c r="B1155" s="74"/>
      <c r="K1155" s="73"/>
    </row>
    <row r="1156" spans="2:11" x14ac:dyDescent="0.2">
      <c r="B1156" s="74"/>
      <c r="K1156" s="73"/>
    </row>
    <row r="1157" spans="2:11" x14ac:dyDescent="0.2">
      <c r="B1157" s="74"/>
      <c r="K1157" s="73"/>
    </row>
    <row r="1158" spans="2:11" x14ac:dyDescent="0.2">
      <c r="B1158" s="74"/>
      <c r="K1158" s="73"/>
    </row>
    <row r="1159" spans="2:11" x14ac:dyDescent="0.2">
      <c r="B1159" s="74"/>
      <c r="K1159" s="73"/>
    </row>
    <row r="1160" spans="2:11" x14ac:dyDescent="0.2">
      <c r="B1160" s="74"/>
      <c r="K1160" s="73"/>
    </row>
    <row r="1161" spans="2:11" x14ac:dyDescent="0.2">
      <c r="B1161" s="74"/>
      <c r="K1161" s="73"/>
    </row>
    <row r="1162" spans="2:11" x14ac:dyDescent="0.2">
      <c r="B1162" s="74"/>
      <c r="K1162" s="73"/>
    </row>
    <row r="1163" spans="2:11" x14ac:dyDescent="0.2">
      <c r="B1163" s="74"/>
      <c r="K1163" s="73"/>
    </row>
    <row r="1164" spans="2:11" x14ac:dyDescent="0.2">
      <c r="B1164" s="74"/>
      <c r="K1164" s="73"/>
    </row>
    <row r="1165" spans="2:11" x14ac:dyDescent="0.2">
      <c r="B1165" s="74"/>
      <c r="K1165" s="73"/>
    </row>
    <row r="1166" spans="2:11" x14ac:dyDescent="0.2">
      <c r="B1166" s="74"/>
      <c r="K1166" s="73"/>
    </row>
    <row r="1167" spans="2:11" x14ac:dyDescent="0.2">
      <c r="B1167" s="74"/>
      <c r="K1167" s="73"/>
    </row>
    <row r="1168" spans="2:11" x14ac:dyDescent="0.2">
      <c r="B1168" s="74"/>
      <c r="K1168" s="73"/>
    </row>
    <row r="1169" spans="2:11" x14ac:dyDescent="0.2">
      <c r="B1169" s="74"/>
      <c r="K1169" s="73"/>
    </row>
    <row r="1170" spans="2:11" x14ac:dyDescent="0.2">
      <c r="B1170" s="74"/>
      <c r="K1170" s="73"/>
    </row>
    <row r="1171" spans="2:11" x14ac:dyDescent="0.2">
      <c r="B1171" s="74"/>
      <c r="K1171" s="73"/>
    </row>
    <row r="1172" spans="2:11" x14ac:dyDescent="0.2">
      <c r="B1172" s="74"/>
      <c r="K1172" s="73"/>
    </row>
    <row r="1173" spans="2:11" x14ac:dyDescent="0.2">
      <c r="B1173" s="74"/>
      <c r="K1173" s="73"/>
    </row>
    <row r="1174" spans="2:11" x14ac:dyDescent="0.2">
      <c r="B1174" s="74"/>
      <c r="K1174" s="73"/>
    </row>
    <row r="1175" spans="2:11" x14ac:dyDescent="0.2">
      <c r="B1175" s="74"/>
      <c r="K1175" s="73"/>
    </row>
    <row r="1176" spans="2:11" x14ac:dyDescent="0.2">
      <c r="B1176" s="74"/>
      <c r="K1176" s="73"/>
    </row>
    <row r="1177" spans="2:11" x14ac:dyDescent="0.2">
      <c r="B1177" s="74"/>
      <c r="K1177" s="73"/>
    </row>
    <row r="1178" spans="2:11" x14ac:dyDescent="0.2">
      <c r="B1178" s="74"/>
      <c r="K1178" s="73"/>
    </row>
    <row r="1179" spans="2:11" x14ac:dyDescent="0.2">
      <c r="B1179" s="74"/>
      <c r="K1179" s="73"/>
    </row>
    <row r="1180" spans="2:11" x14ac:dyDescent="0.2">
      <c r="B1180" s="74"/>
      <c r="K1180" s="73"/>
    </row>
    <row r="1181" spans="2:11" x14ac:dyDescent="0.2">
      <c r="B1181" s="74"/>
      <c r="K1181" s="73"/>
    </row>
    <row r="1182" spans="2:11" x14ac:dyDescent="0.2">
      <c r="B1182" s="74"/>
      <c r="K1182" s="73"/>
    </row>
    <row r="1183" spans="2:11" x14ac:dyDescent="0.2">
      <c r="B1183" s="74"/>
      <c r="K1183" s="73"/>
    </row>
    <row r="1184" spans="2:11" x14ac:dyDescent="0.2">
      <c r="B1184" s="74"/>
      <c r="K1184" s="73"/>
    </row>
    <row r="1185" spans="2:11" x14ac:dyDescent="0.2">
      <c r="B1185" s="74"/>
      <c r="K1185" s="73"/>
    </row>
    <row r="1186" spans="2:11" x14ac:dyDescent="0.2">
      <c r="B1186" s="74"/>
      <c r="K1186" s="73"/>
    </row>
    <row r="1187" spans="2:11" x14ac:dyDescent="0.2">
      <c r="B1187" s="74"/>
      <c r="K1187" s="73"/>
    </row>
    <row r="1188" spans="2:11" x14ac:dyDescent="0.2">
      <c r="B1188" s="74"/>
      <c r="K1188" s="73"/>
    </row>
    <row r="1189" spans="2:11" x14ac:dyDescent="0.2">
      <c r="B1189" s="74"/>
      <c r="K1189" s="73"/>
    </row>
    <row r="1190" spans="2:11" x14ac:dyDescent="0.2">
      <c r="B1190" s="74"/>
      <c r="K1190" s="73"/>
    </row>
    <row r="1191" spans="2:11" x14ac:dyDescent="0.2">
      <c r="B1191" s="74"/>
      <c r="K1191" s="73"/>
    </row>
    <row r="1192" spans="2:11" x14ac:dyDescent="0.2">
      <c r="B1192" s="74"/>
      <c r="K1192" s="73"/>
    </row>
    <row r="1193" spans="2:11" x14ac:dyDescent="0.2">
      <c r="B1193" s="74"/>
      <c r="K1193" s="73"/>
    </row>
    <row r="1194" spans="2:11" x14ac:dyDescent="0.2">
      <c r="B1194" s="74"/>
      <c r="K1194" s="73"/>
    </row>
    <row r="1195" spans="2:11" x14ac:dyDescent="0.2">
      <c r="B1195" s="74"/>
      <c r="K1195" s="73"/>
    </row>
    <row r="1196" spans="2:11" x14ac:dyDescent="0.2">
      <c r="B1196" s="74"/>
      <c r="K1196" s="73"/>
    </row>
    <row r="1197" spans="2:11" x14ac:dyDescent="0.2">
      <c r="B1197" s="74"/>
      <c r="K1197" s="73"/>
    </row>
    <row r="1198" spans="2:11" x14ac:dyDescent="0.2">
      <c r="B1198" s="74"/>
      <c r="K1198" s="73"/>
    </row>
    <row r="1199" spans="2:11" x14ac:dyDescent="0.2">
      <c r="B1199" s="74"/>
      <c r="K1199" s="73"/>
    </row>
    <row r="1200" spans="2:11" x14ac:dyDescent="0.2">
      <c r="B1200" s="74"/>
      <c r="K1200" s="73"/>
    </row>
    <row r="1201" spans="2:11" x14ac:dyDescent="0.2">
      <c r="B1201" s="74"/>
      <c r="K1201" s="73"/>
    </row>
    <row r="1202" spans="2:11" x14ac:dyDescent="0.2">
      <c r="B1202" s="74"/>
      <c r="K1202" s="73"/>
    </row>
    <row r="1203" spans="2:11" x14ac:dyDescent="0.2">
      <c r="B1203" s="74"/>
      <c r="K1203" s="73"/>
    </row>
    <row r="1204" spans="2:11" x14ac:dyDescent="0.2">
      <c r="B1204" s="74"/>
      <c r="K1204" s="73"/>
    </row>
    <row r="1205" spans="2:11" x14ac:dyDescent="0.2">
      <c r="B1205" s="74"/>
      <c r="K1205" s="73"/>
    </row>
    <row r="1206" spans="2:11" x14ac:dyDescent="0.2">
      <c r="B1206" s="74"/>
      <c r="K1206" s="73"/>
    </row>
    <row r="1207" spans="2:11" x14ac:dyDescent="0.2">
      <c r="B1207" s="74"/>
      <c r="K1207" s="73"/>
    </row>
    <row r="1208" spans="2:11" x14ac:dyDescent="0.2">
      <c r="B1208" s="74"/>
      <c r="K1208" s="73"/>
    </row>
    <row r="1209" spans="2:11" x14ac:dyDescent="0.2">
      <c r="B1209" s="74"/>
      <c r="K1209" s="73"/>
    </row>
    <row r="1210" spans="2:11" x14ac:dyDescent="0.2">
      <c r="B1210" s="74"/>
      <c r="K1210" s="73"/>
    </row>
    <row r="1211" spans="2:11" x14ac:dyDescent="0.2">
      <c r="B1211" s="74"/>
      <c r="K1211" s="73"/>
    </row>
    <row r="1212" spans="2:11" x14ac:dyDescent="0.2">
      <c r="B1212" s="74"/>
      <c r="K1212" s="73"/>
    </row>
    <row r="1213" spans="2:11" x14ac:dyDescent="0.2">
      <c r="B1213" s="74"/>
      <c r="K1213" s="73"/>
    </row>
    <row r="1214" spans="2:11" x14ac:dyDescent="0.2">
      <c r="B1214" s="74"/>
      <c r="K1214" s="73"/>
    </row>
    <row r="1215" spans="2:11" x14ac:dyDescent="0.2">
      <c r="B1215" s="74"/>
      <c r="K1215" s="73"/>
    </row>
    <row r="1216" spans="2:11" x14ac:dyDescent="0.2">
      <c r="B1216" s="74"/>
      <c r="K1216" s="73"/>
    </row>
    <row r="1217" spans="2:11" x14ac:dyDescent="0.2">
      <c r="B1217" s="74"/>
      <c r="K1217" s="73"/>
    </row>
    <row r="1218" spans="2:11" x14ac:dyDescent="0.2">
      <c r="B1218" s="74"/>
      <c r="K1218" s="73"/>
    </row>
    <row r="1219" spans="2:11" x14ac:dyDescent="0.2">
      <c r="B1219" s="74"/>
      <c r="K1219" s="73"/>
    </row>
    <row r="1220" spans="2:11" x14ac:dyDescent="0.2">
      <c r="B1220" s="74"/>
      <c r="K1220" s="73"/>
    </row>
    <row r="1221" spans="2:11" x14ac:dyDescent="0.2">
      <c r="B1221" s="74"/>
      <c r="K1221" s="73"/>
    </row>
    <row r="1222" spans="2:11" x14ac:dyDescent="0.2">
      <c r="B1222" s="74"/>
      <c r="K1222" s="73"/>
    </row>
    <row r="1223" spans="2:11" x14ac:dyDescent="0.2">
      <c r="B1223" s="74"/>
      <c r="K1223" s="73"/>
    </row>
    <row r="1224" spans="2:11" x14ac:dyDescent="0.2">
      <c r="B1224" s="74"/>
      <c r="K1224" s="73"/>
    </row>
    <row r="1225" spans="2:11" x14ac:dyDescent="0.2">
      <c r="B1225" s="74"/>
      <c r="K1225" s="73"/>
    </row>
    <row r="1226" spans="2:11" x14ac:dyDescent="0.2">
      <c r="B1226" s="74"/>
      <c r="K1226" s="73"/>
    </row>
    <row r="1227" spans="2:11" x14ac:dyDescent="0.2">
      <c r="B1227" s="74"/>
      <c r="K1227" s="73"/>
    </row>
    <row r="1228" spans="2:11" x14ac:dyDescent="0.2">
      <c r="B1228" s="74"/>
      <c r="K1228" s="73"/>
    </row>
    <row r="1229" spans="2:11" x14ac:dyDescent="0.2">
      <c r="B1229" s="74"/>
      <c r="K1229" s="73"/>
    </row>
    <row r="1230" spans="2:11" x14ac:dyDescent="0.2">
      <c r="B1230" s="74"/>
      <c r="K1230" s="73"/>
    </row>
    <row r="1231" spans="2:11" x14ac:dyDescent="0.2">
      <c r="B1231" s="74"/>
      <c r="K1231" s="73"/>
    </row>
    <row r="1232" spans="2:11" x14ac:dyDescent="0.2">
      <c r="B1232" s="74"/>
      <c r="K1232" s="73"/>
    </row>
    <row r="1233" spans="2:11" x14ac:dyDescent="0.2">
      <c r="B1233" s="74"/>
      <c r="K1233" s="73"/>
    </row>
    <row r="1234" spans="2:11" x14ac:dyDescent="0.2">
      <c r="B1234" s="74"/>
      <c r="K1234" s="73"/>
    </row>
    <row r="1235" spans="2:11" x14ac:dyDescent="0.2">
      <c r="B1235" s="74"/>
      <c r="K1235" s="73"/>
    </row>
    <row r="1236" spans="2:11" x14ac:dyDescent="0.2">
      <c r="B1236" s="74"/>
      <c r="K1236" s="73"/>
    </row>
    <row r="1237" spans="2:11" x14ac:dyDescent="0.2">
      <c r="B1237" s="74"/>
      <c r="K1237" s="73"/>
    </row>
    <row r="1238" spans="2:11" x14ac:dyDescent="0.2">
      <c r="B1238" s="74"/>
      <c r="K1238" s="73"/>
    </row>
    <row r="1239" spans="2:11" x14ac:dyDescent="0.2">
      <c r="B1239" s="74"/>
      <c r="K1239" s="73"/>
    </row>
    <row r="1240" spans="2:11" x14ac:dyDescent="0.2">
      <c r="B1240" s="74"/>
      <c r="K1240" s="73"/>
    </row>
    <row r="1241" spans="2:11" x14ac:dyDescent="0.2">
      <c r="B1241" s="74"/>
      <c r="K1241" s="73"/>
    </row>
    <row r="1242" spans="2:11" x14ac:dyDescent="0.2">
      <c r="B1242" s="74"/>
      <c r="K1242" s="73"/>
    </row>
    <row r="1243" spans="2:11" x14ac:dyDescent="0.2">
      <c r="B1243" s="74"/>
      <c r="K1243" s="73"/>
    </row>
    <row r="1244" spans="2:11" x14ac:dyDescent="0.2">
      <c r="B1244" s="74"/>
      <c r="K1244" s="73"/>
    </row>
    <row r="1245" spans="2:11" x14ac:dyDescent="0.2">
      <c r="B1245" s="74"/>
      <c r="K1245" s="73"/>
    </row>
    <row r="1246" spans="2:11" x14ac:dyDescent="0.2">
      <c r="B1246" s="74"/>
      <c r="K1246" s="73"/>
    </row>
    <row r="1247" spans="2:11" x14ac:dyDescent="0.2">
      <c r="B1247" s="74"/>
      <c r="K1247" s="73"/>
    </row>
    <row r="1248" spans="2:11" x14ac:dyDescent="0.2">
      <c r="B1248" s="74"/>
      <c r="K1248" s="73"/>
    </row>
    <row r="1249" spans="2:11" x14ac:dyDescent="0.2">
      <c r="B1249" s="74"/>
      <c r="K1249" s="73"/>
    </row>
    <row r="1250" spans="2:11" x14ac:dyDescent="0.2">
      <c r="B1250" s="74"/>
      <c r="K1250" s="73"/>
    </row>
    <row r="1251" spans="2:11" x14ac:dyDescent="0.2">
      <c r="B1251" s="74"/>
      <c r="K1251" s="73"/>
    </row>
    <row r="1252" spans="2:11" x14ac:dyDescent="0.2">
      <c r="B1252" s="74"/>
      <c r="K1252" s="73"/>
    </row>
    <row r="1253" spans="2:11" x14ac:dyDescent="0.2">
      <c r="B1253" s="74"/>
      <c r="K1253" s="73"/>
    </row>
    <row r="1254" spans="2:11" x14ac:dyDescent="0.2">
      <c r="B1254" s="74"/>
      <c r="K1254" s="73"/>
    </row>
    <row r="1255" spans="2:11" x14ac:dyDescent="0.2">
      <c r="B1255" s="74"/>
      <c r="K1255" s="73"/>
    </row>
    <row r="1256" spans="2:11" x14ac:dyDescent="0.2">
      <c r="B1256" s="74"/>
      <c r="K1256" s="73"/>
    </row>
    <row r="1257" spans="2:11" x14ac:dyDescent="0.2">
      <c r="B1257" s="74"/>
      <c r="K1257" s="73"/>
    </row>
    <row r="1258" spans="2:11" x14ac:dyDescent="0.2">
      <c r="B1258" s="74"/>
      <c r="K1258" s="73"/>
    </row>
    <row r="1259" spans="2:11" x14ac:dyDescent="0.2">
      <c r="B1259" s="74"/>
      <c r="K1259" s="73"/>
    </row>
    <row r="1260" spans="2:11" x14ac:dyDescent="0.2">
      <c r="B1260" s="74"/>
      <c r="K1260" s="73"/>
    </row>
    <row r="1261" spans="2:11" x14ac:dyDescent="0.2">
      <c r="B1261" s="74"/>
      <c r="K1261" s="73"/>
    </row>
    <row r="1262" spans="2:11" x14ac:dyDescent="0.2">
      <c r="B1262" s="74"/>
      <c r="K1262" s="73"/>
    </row>
    <row r="1263" spans="2:11" x14ac:dyDescent="0.2">
      <c r="B1263" s="74"/>
      <c r="K1263" s="73"/>
    </row>
    <row r="1264" spans="2:11" x14ac:dyDescent="0.2">
      <c r="B1264" s="74"/>
      <c r="K1264" s="73"/>
    </row>
    <row r="1265" spans="2:11" x14ac:dyDescent="0.2">
      <c r="B1265" s="74"/>
      <c r="K1265" s="73"/>
    </row>
    <row r="1266" spans="2:11" x14ac:dyDescent="0.2">
      <c r="B1266" s="74"/>
      <c r="K1266" s="73"/>
    </row>
    <row r="1267" spans="2:11" x14ac:dyDescent="0.2">
      <c r="B1267" s="74"/>
      <c r="K1267" s="73"/>
    </row>
    <row r="1268" spans="2:11" x14ac:dyDescent="0.2">
      <c r="B1268" s="74"/>
      <c r="K1268" s="73"/>
    </row>
    <row r="1269" spans="2:11" x14ac:dyDescent="0.2">
      <c r="B1269" s="74"/>
      <c r="K1269" s="73"/>
    </row>
    <row r="1270" spans="2:11" x14ac:dyDescent="0.2">
      <c r="B1270" s="74"/>
      <c r="K1270" s="73"/>
    </row>
    <row r="1271" spans="2:11" x14ac:dyDescent="0.2">
      <c r="B1271" s="74"/>
      <c r="K1271" s="73"/>
    </row>
    <row r="1272" spans="2:11" x14ac:dyDescent="0.2">
      <c r="B1272" s="74"/>
      <c r="K1272" s="73"/>
    </row>
    <row r="1273" spans="2:11" x14ac:dyDescent="0.2">
      <c r="B1273" s="74"/>
      <c r="K1273" s="73"/>
    </row>
    <row r="1274" spans="2:11" x14ac:dyDescent="0.2">
      <c r="B1274" s="74"/>
      <c r="K1274" s="73"/>
    </row>
    <row r="1275" spans="2:11" x14ac:dyDescent="0.2">
      <c r="B1275" s="74"/>
      <c r="K1275" s="73"/>
    </row>
    <row r="1276" spans="2:11" x14ac:dyDescent="0.2">
      <c r="B1276" s="74"/>
      <c r="K1276" s="73"/>
    </row>
    <row r="1277" spans="2:11" x14ac:dyDescent="0.2">
      <c r="B1277" s="74"/>
      <c r="K1277" s="73"/>
    </row>
    <row r="1278" spans="2:11" x14ac:dyDescent="0.2">
      <c r="B1278" s="74"/>
      <c r="K1278" s="73"/>
    </row>
    <row r="1279" spans="2:11" x14ac:dyDescent="0.2">
      <c r="B1279" s="74"/>
      <c r="K1279" s="73"/>
    </row>
    <row r="1280" spans="2:11" x14ac:dyDescent="0.2">
      <c r="B1280" s="74"/>
      <c r="K1280" s="73"/>
    </row>
    <row r="1281" spans="2:11" x14ac:dyDescent="0.2">
      <c r="B1281" s="74"/>
      <c r="K1281" s="73"/>
    </row>
    <row r="1282" spans="2:11" x14ac:dyDescent="0.2">
      <c r="B1282" s="74"/>
      <c r="K1282" s="73"/>
    </row>
    <row r="1283" spans="2:11" x14ac:dyDescent="0.2">
      <c r="B1283" s="74"/>
      <c r="K1283" s="73"/>
    </row>
    <row r="1284" spans="2:11" x14ac:dyDescent="0.2">
      <c r="B1284" s="74"/>
      <c r="K1284" s="73"/>
    </row>
    <row r="1285" spans="2:11" x14ac:dyDescent="0.2">
      <c r="B1285" s="74"/>
      <c r="K1285" s="73"/>
    </row>
    <row r="1286" spans="2:11" x14ac:dyDescent="0.2">
      <c r="B1286" s="74"/>
      <c r="K1286" s="73"/>
    </row>
    <row r="1287" spans="2:11" x14ac:dyDescent="0.2">
      <c r="B1287" s="74"/>
      <c r="K1287" s="73"/>
    </row>
    <row r="1288" spans="2:11" x14ac:dyDescent="0.2">
      <c r="B1288" s="74"/>
      <c r="K1288" s="73"/>
    </row>
    <row r="1289" spans="2:11" x14ac:dyDescent="0.2">
      <c r="B1289" s="74"/>
      <c r="K1289" s="73"/>
    </row>
    <row r="1290" spans="2:11" x14ac:dyDescent="0.2">
      <c r="B1290" s="74"/>
      <c r="K1290" s="73"/>
    </row>
    <row r="1291" spans="2:11" x14ac:dyDescent="0.2">
      <c r="B1291" s="74"/>
      <c r="K1291" s="73"/>
    </row>
    <row r="1292" spans="2:11" x14ac:dyDescent="0.2">
      <c r="B1292" s="74"/>
      <c r="K1292" s="73"/>
    </row>
    <row r="1293" spans="2:11" x14ac:dyDescent="0.2">
      <c r="B1293" s="74"/>
      <c r="K1293" s="73"/>
    </row>
    <row r="1294" spans="2:11" x14ac:dyDescent="0.2">
      <c r="B1294" s="74"/>
      <c r="K1294" s="73"/>
    </row>
    <row r="1295" spans="2:11" x14ac:dyDescent="0.2">
      <c r="B1295" s="74"/>
      <c r="K1295" s="73"/>
    </row>
    <row r="1296" spans="2:11" x14ac:dyDescent="0.2">
      <c r="B1296" s="74"/>
      <c r="K1296" s="73"/>
    </row>
    <row r="1297" spans="2:11" x14ac:dyDescent="0.2">
      <c r="B1297" s="74"/>
      <c r="K1297" s="73"/>
    </row>
    <row r="1298" spans="2:11" x14ac:dyDescent="0.2">
      <c r="B1298" s="74"/>
      <c r="K1298" s="73"/>
    </row>
    <row r="1299" spans="2:11" x14ac:dyDescent="0.2">
      <c r="B1299" s="74"/>
      <c r="K1299" s="73"/>
    </row>
    <row r="1300" spans="2:11" x14ac:dyDescent="0.2">
      <c r="B1300" s="74"/>
      <c r="K1300" s="73"/>
    </row>
    <row r="1301" spans="2:11" x14ac:dyDescent="0.2">
      <c r="B1301" s="74"/>
      <c r="K1301" s="73"/>
    </row>
    <row r="1302" spans="2:11" x14ac:dyDescent="0.2">
      <c r="B1302" s="74"/>
      <c r="K1302" s="73"/>
    </row>
    <row r="1303" spans="2:11" x14ac:dyDescent="0.2">
      <c r="B1303" s="74"/>
      <c r="K1303" s="73"/>
    </row>
    <row r="1304" spans="2:11" x14ac:dyDescent="0.2">
      <c r="B1304" s="74"/>
      <c r="K1304" s="73"/>
    </row>
    <row r="1305" spans="2:11" x14ac:dyDescent="0.2">
      <c r="B1305" s="74"/>
      <c r="K1305" s="73"/>
    </row>
    <row r="1306" spans="2:11" x14ac:dyDescent="0.2">
      <c r="B1306" s="74"/>
      <c r="K1306" s="73"/>
    </row>
    <row r="1307" spans="2:11" x14ac:dyDescent="0.2">
      <c r="B1307" s="74"/>
      <c r="K1307" s="73"/>
    </row>
    <row r="1308" spans="2:11" x14ac:dyDescent="0.2">
      <c r="B1308" s="74"/>
      <c r="K1308" s="73"/>
    </row>
    <row r="1309" spans="2:11" x14ac:dyDescent="0.2">
      <c r="B1309" s="74"/>
      <c r="K1309" s="73"/>
    </row>
    <row r="1310" spans="2:11" x14ac:dyDescent="0.2">
      <c r="B1310" s="74"/>
      <c r="K1310" s="73"/>
    </row>
    <row r="1311" spans="2:11" x14ac:dyDescent="0.2">
      <c r="B1311" s="74"/>
      <c r="K1311" s="73"/>
    </row>
    <row r="1312" spans="2:11" x14ac:dyDescent="0.2">
      <c r="B1312" s="74"/>
      <c r="K1312" s="73"/>
    </row>
    <row r="1313" spans="2:11" x14ac:dyDescent="0.2">
      <c r="B1313" s="74"/>
      <c r="K1313" s="73"/>
    </row>
    <row r="1314" spans="2:11" x14ac:dyDescent="0.2">
      <c r="B1314" s="74"/>
      <c r="K1314" s="73"/>
    </row>
    <row r="1315" spans="2:11" x14ac:dyDescent="0.2">
      <c r="B1315" s="74"/>
      <c r="K1315" s="73"/>
    </row>
    <row r="1316" spans="2:11" x14ac:dyDescent="0.2">
      <c r="B1316" s="74"/>
      <c r="K1316" s="73"/>
    </row>
    <row r="1317" spans="2:11" x14ac:dyDescent="0.2">
      <c r="B1317" s="74"/>
      <c r="K1317" s="73"/>
    </row>
    <row r="1318" spans="2:11" x14ac:dyDescent="0.2">
      <c r="B1318" s="74"/>
      <c r="K1318" s="73"/>
    </row>
    <row r="1319" spans="2:11" x14ac:dyDescent="0.2">
      <c r="B1319" s="74"/>
      <c r="K1319" s="73"/>
    </row>
    <row r="1320" spans="2:11" x14ac:dyDescent="0.2">
      <c r="B1320" s="74"/>
      <c r="K1320" s="73"/>
    </row>
    <row r="1321" spans="2:11" x14ac:dyDescent="0.2">
      <c r="B1321" s="74"/>
      <c r="K1321" s="73"/>
    </row>
    <row r="1322" spans="2:11" x14ac:dyDescent="0.2">
      <c r="B1322" s="74"/>
      <c r="K1322" s="73"/>
    </row>
    <row r="1323" spans="2:11" x14ac:dyDescent="0.2">
      <c r="B1323" s="74"/>
      <c r="K1323" s="73"/>
    </row>
    <row r="1324" spans="2:11" x14ac:dyDescent="0.2">
      <c r="B1324" s="74"/>
      <c r="K1324" s="73"/>
    </row>
    <row r="1325" spans="2:11" x14ac:dyDescent="0.2">
      <c r="B1325" s="74"/>
      <c r="K1325" s="73"/>
    </row>
    <row r="1326" spans="2:11" x14ac:dyDescent="0.2">
      <c r="B1326" s="74"/>
      <c r="K1326" s="73"/>
    </row>
    <row r="1327" spans="2:11" x14ac:dyDescent="0.2">
      <c r="B1327" s="74"/>
      <c r="K1327" s="73"/>
    </row>
    <row r="1328" spans="2:11" x14ac:dyDescent="0.2">
      <c r="B1328" s="74"/>
      <c r="K1328" s="73"/>
    </row>
    <row r="1329" spans="2:11" x14ac:dyDescent="0.2">
      <c r="B1329" s="74"/>
      <c r="K1329" s="73"/>
    </row>
    <row r="1330" spans="2:11" x14ac:dyDescent="0.2">
      <c r="B1330" s="74"/>
      <c r="K1330" s="73"/>
    </row>
    <row r="1331" spans="2:11" x14ac:dyDescent="0.2">
      <c r="B1331" s="74"/>
      <c r="K1331" s="73"/>
    </row>
    <row r="1332" spans="2:11" x14ac:dyDescent="0.2">
      <c r="B1332" s="74"/>
      <c r="K1332" s="73"/>
    </row>
    <row r="1333" spans="2:11" x14ac:dyDescent="0.2">
      <c r="B1333" s="74"/>
      <c r="K1333" s="73"/>
    </row>
    <row r="1334" spans="2:11" x14ac:dyDescent="0.2">
      <c r="B1334" s="74"/>
      <c r="K1334" s="73"/>
    </row>
    <row r="1335" spans="2:11" x14ac:dyDescent="0.2">
      <c r="B1335" s="74"/>
      <c r="K1335" s="73"/>
    </row>
    <row r="1336" spans="2:11" x14ac:dyDescent="0.2">
      <c r="B1336" s="74"/>
      <c r="K1336" s="73"/>
    </row>
    <row r="1337" spans="2:11" x14ac:dyDescent="0.2">
      <c r="B1337" s="74"/>
      <c r="K1337" s="73"/>
    </row>
    <row r="1338" spans="2:11" x14ac:dyDescent="0.2">
      <c r="B1338" s="74"/>
      <c r="K1338" s="73"/>
    </row>
    <row r="1339" spans="2:11" x14ac:dyDescent="0.2">
      <c r="B1339" s="74"/>
      <c r="K1339" s="73"/>
    </row>
    <row r="1340" spans="2:11" x14ac:dyDescent="0.2">
      <c r="B1340" s="74"/>
      <c r="K1340" s="73"/>
    </row>
    <row r="1341" spans="2:11" x14ac:dyDescent="0.2">
      <c r="B1341" s="74"/>
      <c r="K1341" s="73"/>
    </row>
    <row r="1342" spans="2:11" x14ac:dyDescent="0.2">
      <c r="B1342" s="74"/>
      <c r="K1342" s="73"/>
    </row>
    <row r="1343" spans="2:11" x14ac:dyDescent="0.2">
      <c r="B1343" s="74"/>
      <c r="K1343" s="73"/>
    </row>
    <row r="1344" spans="2:11" x14ac:dyDescent="0.2">
      <c r="B1344" s="74"/>
      <c r="K1344" s="73"/>
    </row>
    <row r="1345" spans="2:11" x14ac:dyDescent="0.2">
      <c r="B1345" s="74"/>
      <c r="K1345" s="73"/>
    </row>
    <row r="1346" spans="2:11" x14ac:dyDescent="0.2">
      <c r="B1346" s="74"/>
      <c r="K1346" s="73"/>
    </row>
    <row r="1347" spans="2:11" x14ac:dyDescent="0.2">
      <c r="B1347" s="74"/>
      <c r="K1347" s="73"/>
    </row>
    <row r="1348" spans="2:11" x14ac:dyDescent="0.2">
      <c r="B1348" s="74"/>
      <c r="K1348" s="73"/>
    </row>
    <row r="1349" spans="2:11" x14ac:dyDescent="0.2">
      <c r="B1349" s="74"/>
      <c r="K1349" s="73"/>
    </row>
    <row r="1350" spans="2:11" x14ac:dyDescent="0.2">
      <c r="B1350" s="74"/>
      <c r="K1350" s="73"/>
    </row>
    <row r="1351" spans="2:11" x14ac:dyDescent="0.2">
      <c r="B1351" s="74"/>
      <c r="K1351" s="73"/>
    </row>
    <row r="1352" spans="2:11" x14ac:dyDescent="0.2">
      <c r="B1352" s="74"/>
      <c r="K1352" s="73"/>
    </row>
    <row r="1353" spans="2:11" x14ac:dyDescent="0.2">
      <c r="B1353" s="74"/>
      <c r="K1353" s="73"/>
    </row>
    <row r="1354" spans="2:11" x14ac:dyDescent="0.2">
      <c r="B1354" s="74"/>
      <c r="K1354" s="73"/>
    </row>
    <row r="1355" spans="2:11" x14ac:dyDescent="0.2">
      <c r="B1355" s="74"/>
      <c r="K1355" s="73"/>
    </row>
    <row r="1356" spans="2:11" x14ac:dyDescent="0.2">
      <c r="B1356" s="74"/>
      <c r="K1356" s="73"/>
    </row>
    <row r="1357" spans="2:11" x14ac:dyDescent="0.2">
      <c r="B1357" s="74"/>
      <c r="K1357" s="73"/>
    </row>
    <row r="1358" spans="2:11" x14ac:dyDescent="0.2">
      <c r="B1358" s="74"/>
      <c r="K1358" s="73"/>
    </row>
    <row r="1359" spans="2:11" x14ac:dyDescent="0.2">
      <c r="B1359" s="74"/>
      <c r="K1359" s="73"/>
    </row>
    <row r="1360" spans="2:11" x14ac:dyDescent="0.2">
      <c r="B1360" s="74"/>
      <c r="K1360" s="73"/>
    </row>
    <row r="1361" spans="2:11" x14ac:dyDescent="0.2">
      <c r="B1361" s="74"/>
      <c r="K1361" s="73"/>
    </row>
    <row r="1362" spans="2:11" x14ac:dyDescent="0.2">
      <c r="B1362" s="74"/>
      <c r="K1362" s="73"/>
    </row>
    <row r="1363" spans="2:11" x14ac:dyDescent="0.2">
      <c r="B1363" s="74"/>
      <c r="K1363" s="73"/>
    </row>
    <row r="1364" spans="2:11" x14ac:dyDescent="0.2">
      <c r="B1364" s="74"/>
      <c r="K1364" s="73"/>
    </row>
    <row r="1365" spans="2:11" x14ac:dyDescent="0.2">
      <c r="B1365" s="74"/>
      <c r="K1365" s="73"/>
    </row>
    <row r="1366" spans="2:11" x14ac:dyDescent="0.2">
      <c r="B1366" s="74"/>
      <c r="K1366" s="73"/>
    </row>
    <row r="1367" spans="2:11" x14ac:dyDescent="0.2">
      <c r="B1367" s="74"/>
      <c r="K1367" s="73"/>
    </row>
    <row r="1368" spans="2:11" x14ac:dyDescent="0.2">
      <c r="B1368" s="74"/>
      <c r="K1368" s="73"/>
    </row>
    <row r="1369" spans="2:11" x14ac:dyDescent="0.2">
      <c r="B1369" s="74"/>
      <c r="K1369" s="73"/>
    </row>
    <row r="1370" spans="2:11" x14ac:dyDescent="0.2">
      <c r="B1370" s="74"/>
      <c r="K1370" s="73"/>
    </row>
    <row r="1371" spans="2:11" x14ac:dyDescent="0.2">
      <c r="B1371" s="74"/>
      <c r="K1371" s="73"/>
    </row>
    <row r="1372" spans="2:11" x14ac:dyDescent="0.2">
      <c r="B1372" s="74"/>
      <c r="K1372" s="73"/>
    </row>
    <row r="1373" spans="2:11" x14ac:dyDescent="0.2">
      <c r="B1373" s="74"/>
      <c r="K1373" s="73"/>
    </row>
    <row r="1374" spans="2:11" x14ac:dyDescent="0.2">
      <c r="B1374" s="74"/>
      <c r="K1374" s="73"/>
    </row>
    <row r="1375" spans="2:11" x14ac:dyDescent="0.2">
      <c r="B1375" s="74"/>
      <c r="K1375" s="73"/>
    </row>
    <row r="1376" spans="2:11" x14ac:dyDescent="0.2">
      <c r="B1376" s="74"/>
      <c r="K1376" s="73"/>
    </row>
    <row r="1377" spans="2:11" x14ac:dyDescent="0.2">
      <c r="B1377" s="74"/>
      <c r="K1377" s="73"/>
    </row>
    <row r="1378" spans="2:11" x14ac:dyDescent="0.2">
      <c r="B1378" s="74"/>
      <c r="K1378" s="73"/>
    </row>
    <row r="1379" spans="2:11" x14ac:dyDescent="0.2">
      <c r="B1379" s="74"/>
      <c r="K1379" s="73"/>
    </row>
    <row r="1380" spans="2:11" x14ac:dyDescent="0.2">
      <c r="B1380" s="74"/>
      <c r="K1380" s="73"/>
    </row>
    <row r="1381" spans="2:11" x14ac:dyDescent="0.2">
      <c r="B1381" s="74"/>
      <c r="K1381" s="73"/>
    </row>
    <row r="1382" spans="2:11" x14ac:dyDescent="0.2">
      <c r="B1382" s="74"/>
      <c r="K1382" s="73"/>
    </row>
    <row r="1383" spans="2:11" x14ac:dyDescent="0.2">
      <c r="B1383" s="74"/>
      <c r="K1383" s="73"/>
    </row>
    <row r="1384" spans="2:11" x14ac:dyDescent="0.2">
      <c r="B1384" s="74"/>
      <c r="K1384" s="73"/>
    </row>
    <row r="1385" spans="2:11" x14ac:dyDescent="0.2">
      <c r="B1385" s="74"/>
      <c r="K1385" s="73"/>
    </row>
    <row r="1386" spans="2:11" x14ac:dyDescent="0.2">
      <c r="B1386" s="74"/>
      <c r="K1386" s="73"/>
    </row>
    <row r="1387" spans="2:11" x14ac:dyDescent="0.2">
      <c r="B1387" s="74"/>
      <c r="K1387" s="73"/>
    </row>
    <row r="1388" spans="2:11" x14ac:dyDescent="0.2">
      <c r="B1388" s="74"/>
      <c r="K1388" s="73"/>
    </row>
    <row r="1389" spans="2:11" x14ac:dyDescent="0.2">
      <c r="B1389" s="74"/>
      <c r="K1389" s="73"/>
    </row>
    <row r="1390" spans="2:11" x14ac:dyDescent="0.2">
      <c r="B1390" s="74"/>
      <c r="K1390" s="73"/>
    </row>
    <row r="1391" spans="2:11" x14ac:dyDescent="0.2">
      <c r="B1391" s="74"/>
      <c r="K1391" s="73"/>
    </row>
    <row r="1392" spans="2:11" x14ac:dyDescent="0.2">
      <c r="B1392" s="74"/>
      <c r="K1392" s="73"/>
    </row>
    <row r="1393" spans="2:11" x14ac:dyDescent="0.2">
      <c r="B1393" s="74"/>
      <c r="K1393" s="73"/>
    </row>
    <row r="1394" spans="2:11" x14ac:dyDescent="0.2">
      <c r="B1394" s="74"/>
      <c r="K1394" s="73"/>
    </row>
    <row r="1395" spans="2:11" x14ac:dyDescent="0.2">
      <c r="B1395" s="74"/>
      <c r="K1395" s="73"/>
    </row>
    <row r="1396" spans="2:11" x14ac:dyDescent="0.2">
      <c r="B1396" s="74"/>
      <c r="K1396" s="73"/>
    </row>
    <row r="1397" spans="2:11" x14ac:dyDescent="0.2">
      <c r="B1397" s="74"/>
      <c r="K1397" s="73"/>
    </row>
    <row r="1398" spans="2:11" x14ac:dyDescent="0.2">
      <c r="B1398" s="74"/>
      <c r="K1398" s="73"/>
    </row>
    <row r="1399" spans="2:11" x14ac:dyDescent="0.2">
      <c r="B1399" s="74"/>
      <c r="K1399" s="73"/>
    </row>
    <row r="1400" spans="2:11" x14ac:dyDescent="0.2">
      <c r="B1400" s="74"/>
      <c r="K1400" s="73"/>
    </row>
    <row r="1401" spans="2:11" x14ac:dyDescent="0.2">
      <c r="B1401" s="74"/>
      <c r="K1401" s="73"/>
    </row>
    <row r="1402" spans="2:11" x14ac:dyDescent="0.2">
      <c r="B1402" s="74"/>
      <c r="K1402" s="73"/>
    </row>
    <row r="1403" spans="2:11" x14ac:dyDescent="0.2">
      <c r="B1403" s="74"/>
      <c r="K1403" s="73"/>
    </row>
    <row r="1404" spans="2:11" x14ac:dyDescent="0.2">
      <c r="B1404" s="74"/>
      <c r="K1404" s="73"/>
    </row>
    <row r="1405" spans="2:11" x14ac:dyDescent="0.2">
      <c r="B1405" s="74"/>
      <c r="K1405" s="73"/>
    </row>
    <row r="1406" spans="2:11" x14ac:dyDescent="0.2">
      <c r="B1406" s="74"/>
      <c r="K1406" s="73"/>
    </row>
    <row r="1407" spans="2:11" x14ac:dyDescent="0.2">
      <c r="B1407" s="74"/>
      <c r="K1407" s="73"/>
    </row>
    <row r="1408" spans="2:11" x14ac:dyDescent="0.2">
      <c r="B1408" s="74"/>
      <c r="K1408" s="73"/>
    </row>
    <row r="1409" spans="2:11" x14ac:dyDescent="0.2">
      <c r="B1409" s="74"/>
      <c r="K1409" s="73"/>
    </row>
    <row r="1410" spans="2:11" x14ac:dyDescent="0.2">
      <c r="B1410" s="74"/>
      <c r="K1410" s="73"/>
    </row>
    <row r="1411" spans="2:11" x14ac:dyDescent="0.2">
      <c r="B1411" s="74"/>
      <c r="K1411" s="73"/>
    </row>
    <row r="1412" spans="2:11" x14ac:dyDescent="0.2">
      <c r="B1412" s="74"/>
      <c r="K1412" s="73"/>
    </row>
    <row r="1413" spans="2:11" x14ac:dyDescent="0.2">
      <c r="B1413" s="74"/>
      <c r="K1413" s="73"/>
    </row>
    <row r="1414" spans="2:11" x14ac:dyDescent="0.2">
      <c r="B1414" s="74"/>
      <c r="K1414" s="73"/>
    </row>
    <row r="1415" spans="2:11" x14ac:dyDescent="0.2">
      <c r="B1415" s="74"/>
      <c r="K1415" s="73"/>
    </row>
    <row r="1416" spans="2:11" x14ac:dyDescent="0.2">
      <c r="B1416" s="74"/>
      <c r="K1416" s="73"/>
    </row>
    <row r="1417" spans="2:11" x14ac:dyDescent="0.2">
      <c r="B1417" s="74"/>
      <c r="K1417" s="73"/>
    </row>
    <row r="1418" spans="2:11" x14ac:dyDescent="0.2">
      <c r="B1418" s="74"/>
      <c r="K1418" s="73"/>
    </row>
    <row r="1419" spans="2:11" x14ac:dyDescent="0.2">
      <c r="B1419" s="74"/>
      <c r="K1419" s="73"/>
    </row>
    <row r="1420" spans="2:11" x14ac:dyDescent="0.2">
      <c r="B1420" s="74"/>
      <c r="K1420" s="73"/>
    </row>
    <row r="1421" spans="2:11" x14ac:dyDescent="0.2">
      <c r="B1421" s="74"/>
      <c r="K1421" s="73"/>
    </row>
    <row r="1422" spans="2:11" x14ac:dyDescent="0.2">
      <c r="B1422" s="74"/>
      <c r="K1422" s="73"/>
    </row>
    <row r="1423" spans="2:11" x14ac:dyDescent="0.2">
      <c r="B1423" s="74"/>
      <c r="K1423" s="73"/>
    </row>
    <row r="1424" spans="2:11" x14ac:dyDescent="0.2">
      <c r="B1424" s="74"/>
      <c r="K1424" s="73"/>
    </row>
    <row r="1425" spans="2:11" x14ac:dyDescent="0.2">
      <c r="B1425" s="74"/>
      <c r="K1425" s="73"/>
    </row>
    <row r="1426" spans="2:11" x14ac:dyDescent="0.2">
      <c r="B1426" s="74"/>
      <c r="K1426" s="73"/>
    </row>
    <row r="1427" spans="2:11" x14ac:dyDescent="0.2">
      <c r="B1427" s="74"/>
      <c r="K1427" s="73"/>
    </row>
    <row r="1428" spans="2:11" x14ac:dyDescent="0.2">
      <c r="B1428" s="74"/>
      <c r="K1428" s="73"/>
    </row>
    <row r="1429" spans="2:11" x14ac:dyDescent="0.2">
      <c r="B1429" s="74"/>
      <c r="K1429" s="73"/>
    </row>
    <row r="1430" spans="2:11" x14ac:dyDescent="0.2">
      <c r="B1430" s="74"/>
      <c r="K1430" s="73"/>
    </row>
    <row r="1431" spans="2:11" x14ac:dyDescent="0.2">
      <c r="B1431" s="74"/>
      <c r="K1431" s="73"/>
    </row>
    <row r="1432" spans="2:11" x14ac:dyDescent="0.2">
      <c r="B1432" s="74"/>
      <c r="K1432" s="73"/>
    </row>
    <row r="1433" spans="2:11" x14ac:dyDescent="0.2">
      <c r="B1433" s="74"/>
      <c r="K1433" s="73"/>
    </row>
    <row r="1434" spans="2:11" x14ac:dyDescent="0.2">
      <c r="B1434" s="74"/>
      <c r="K1434" s="73"/>
    </row>
    <row r="1435" spans="2:11" x14ac:dyDescent="0.2">
      <c r="B1435" s="74"/>
      <c r="K1435" s="73"/>
    </row>
    <row r="1436" spans="2:11" x14ac:dyDescent="0.2">
      <c r="B1436" s="74"/>
      <c r="K1436" s="73"/>
    </row>
    <row r="1437" spans="2:11" x14ac:dyDescent="0.2">
      <c r="B1437" s="74"/>
      <c r="K1437" s="73"/>
    </row>
    <row r="1438" spans="2:11" x14ac:dyDescent="0.2">
      <c r="B1438" s="74"/>
      <c r="K1438" s="73"/>
    </row>
    <row r="1439" spans="2:11" x14ac:dyDescent="0.2">
      <c r="B1439" s="74"/>
      <c r="K1439" s="73"/>
    </row>
    <row r="1440" spans="2:11" x14ac:dyDescent="0.2">
      <c r="B1440" s="74"/>
      <c r="K1440" s="73"/>
    </row>
    <row r="1441" spans="2:11" x14ac:dyDescent="0.2">
      <c r="B1441" s="74"/>
      <c r="K1441" s="73"/>
    </row>
    <row r="1442" spans="2:11" x14ac:dyDescent="0.2">
      <c r="B1442" s="74"/>
      <c r="K1442" s="73"/>
    </row>
    <row r="1443" spans="2:11" x14ac:dyDescent="0.2">
      <c r="B1443" s="74"/>
      <c r="K1443" s="73"/>
    </row>
    <row r="1444" spans="2:11" x14ac:dyDescent="0.2">
      <c r="B1444" s="74"/>
      <c r="K1444" s="73"/>
    </row>
    <row r="1445" spans="2:11" x14ac:dyDescent="0.2">
      <c r="B1445" s="74"/>
      <c r="K1445" s="73"/>
    </row>
    <row r="1446" spans="2:11" x14ac:dyDescent="0.2">
      <c r="B1446" s="74"/>
      <c r="K1446" s="73"/>
    </row>
    <row r="1447" spans="2:11" x14ac:dyDescent="0.2">
      <c r="B1447" s="74"/>
      <c r="K1447" s="73"/>
    </row>
    <row r="1448" spans="2:11" x14ac:dyDescent="0.2">
      <c r="B1448" s="74"/>
      <c r="K1448" s="73"/>
    </row>
    <row r="1449" spans="2:11" x14ac:dyDescent="0.2">
      <c r="B1449" s="74"/>
      <c r="K1449" s="73"/>
    </row>
    <row r="1450" spans="2:11" x14ac:dyDescent="0.2">
      <c r="B1450" s="74"/>
      <c r="K1450" s="73"/>
    </row>
    <row r="1451" spans="2:11" x14ac:dyDescent="0.2">
      <c r="B1451" s="74"/>
      <c r="K1451" s="73"/>
    </row>
    <row r="1452" spans="2:11" x14ac:dyDescent="0.2">
      <c r="B1452" s="74"/>
      <c r="K1452" s="73"/>
    </row>
    <row r="1453" spans="2:11" x14ac:dyDescent="0.2">
      <c r="B1453" s="74"/>
      <c r="K1453" s="73"/>
    </row>
    <row r="1454" spans="2:11" x14ac:dyDescent="0.2">
      <c r="B1454" s="74"/>
      <c r="K1454" s="73"/>
    </row>
    <row r="1455" spans="2:11" x14ac:dyDescent="0.2">
      <c r="B1455" s="74"/>
      <c r="K1455" s="73"/>
    </row>
    <row r="1456" spans="2:11" x14ac:dyDescent="0.2">
      <c r="B1456" s="74"/>
      <c r="K1456" s="73"/>
    </row>
    <row r="1457" spans="2:11" x14ac:dyDescent="0.2">
      <c r="B1457" s="74"/>
      <c r="K1457" s="73"/>
    </row>
    <row r="1458" spans="2:11" x14ac:dyDescent="0.2">
      <c r="B1458" s="74"/>
      <c r="K1458" s="73"/>
    </row>
    <row r="1459" spans="2:11" x14ac:dyDescent="0.2">
      <c r="B1459" s="74"/>
      <c r="K1459" s="73"/>
    </row>
    <row r="1460" spans="2:11" x14ac:dyDescent="0.2">
      <c r="B1460" s="74"/>
      <c r="K1460" s="73"/>
    </row>
    <row r="1461" spans="2:11" x14ac:dyDescent="0.2">
      <c r="B1461" s="74"/>
      <c r="K1461" s="73"/>
    </row>
    <row r="1462" spans="2:11" x14ac:dyDescent="0.2">
      <c r="B1462" s="74"/>
      <c r="K1462" s="73"/>
    </row>
    <row r="1463" spans="2:11" x14ac:dyDescent="0.2">
      <c r="B1463" s="74"/>
      <c r="K1463" s="73"/>
    </row>
    <row r="1464" spans="2:11" x14ac:dyDescent="0.2">
      <c r="B1464" s="74"/>
      <c r="K1464" s="73"/>
    </row>
    <row r="1465" spans="2:11" x14ac:dyDescent="0.2">
      <c r="B1465" s="74"/>
      <c r="K1465" s="73"/>
    </row>
    <row r="1466" spans="2:11" x14ac:dyDescent="0.2">
      <c r="B1466" s="74"/>
      <c r="K1466" s="73"/>
    </row>
    <row r="1467" spans="2:11" x14ac:dyDescent="0.2">
      <c r="B1467" s="74"/>
      <c r="K1467" s="73"/>
    </row>
    <row r="1468" spans="2:11" x14ac:dyDescent="0.2">
      <c r="B1468" s="74"/>
      <c r="K1468" s="73"/>
    </row>
    <row r="1469" spans="2:11" x14ac:dyDescent="0.2">
      <c r="B1469" s="74"/>
      <c r="K1469" s="73"/>
    </row>
    <row r="1470" spans="2:11" x14ac:dyDescent="0.2">
      <c r="B1470" s="74"/>
      <c r="K1470" s="73"/>
    </row>
    <row r="1471" spans="2:11" x14ac:dyDescent="0.2">
      <c r="B1471" s="74"/>
      <c r="K1471" s="73"/>
    </row>
    <row r="1472" spans="2:11" x14ac:dyDescent="0.2">
      <c r="B1472" s="74"/>
      <c r="K1472" s="73"/>
    </row>
    <row r="1473" spans="2:11" x14ac:dyDescent="0.2">
      <c r="B1473" s="74"/>
      <c r="K1473" s="73"/>
    </row>
    <row r="1474" spans="2:11" x14ac:dyDescent="0.2">
      <c r="B1474" s="74"/>
      <c r="K1474" s="73"/>
    </row>
    <row r="1475" spans="2:11" x14ac:dyDescent="0.2">
      <c r="B1475" s="74"/>
      <c r="K1475" s="73"/>
    </row>
    <row r="1476" spans="2:11" x14ac:dyDescent="0.2">
      <c r="B1476" s="74"/>
      <c r="K1476" s="73"/>
    </row>
    <row r="1477" spans="2:11" x14ac:dyDescent="0.2">
      <c r="B1477" s="74"/>
      <c r="K1477" s="73"/>
    </row>
    <row r="1478" spans="2:11" x14ac:dyDescent="0.2">
      <c r="B1478" s="74"/>
      <c r="K1478" s="73"/>
    </row>
    <row r="1479" spans="2:11" x14ac:dyDescent="0.2">
      <c r="B1479" s="74"/>
      <c r="K1479" s="73"/>
    </row>
    <row r="1480" spans="2:11" x14ac:dyDescent="0.2">
      <c r="B1480" s="74"/>
      <c r="K1480" s="73"/>
    </row>
    <row r="1481" spans="2:11" x14ac:dyDescent="0.2">
      <c r="B1481" s="74"/>
      <c r="K1481" s="73"/>
    </row>
    <row r="1482" spans="2:11" x14ac:dyDescent="0.2">
      <c r="B1482" s="74"/>
      <c r="K1482" s="73"/>
    </row>
    <row r="1483" spans="2:11" x14ac:dyDescent="0.2">
      <c r="B1483" s="74"/>
      <c r="K1483" s="73"/>
    </row>
    <row r="1484" spans="2:11" x14ac:dyDescent="0.2">
      <c r="B1484" s="74"/>
      <c r="K1484" s="73"/>
    </row>
    <row r="1485" spans="2:11" x14ac:dyDescent="0.2">
      <c r="B1485" s="74"/>
      <c r="K1485" s="73"/>
    </row>
    <row r="1486" spans="2:11" x14ac:dyDescent="0.2">
      <c r="B1486" s="74"/>
      <c r="K1486" s="73"/>
    </row>
    <row r="1487" spans="2:11" x14ac:dyDescent="0.2">
      <c r="B1487" s="74"/>
      <c r="K1487" s="73"/>
    </row>
    <row r="1488" spans="2:11" x14ac:dyDescent="0.2">
      <c r="B1488" s="74"/>
      <c r="K1488" s="73"/>
    </row>
    <row r="1489" spans="2:11" x14ac:dyDescent="0.2">
      <c r="B1489" s="74"/>
      <c r="K1489" s="73"/>
    </row>
    <row r="1490" spans="2:11" x14ac:dyDescent="0.2">
      <c r="B1490" s="74"/>
      <c r="K1490" s="73"/>
    </row>
    <row r="1491" spans="2:11" x14ac:dyDescent="0.2">
      <c r="B1491" s="74"/>
      <c r="K1491" s="73"/>
    </row>
    <row r="1492" spans="2:11" x14ac:dyDescent="0.2">
      <c r="B1492" s="74"/>
      <c r="K1492" s="73"/>
    </row>
    <row r="1493" spans="2:11" x14ac:dyDescent="0.2">
      <c r="B1493" s="74"/>
      <c r="K1493" s="73"/>
    </row>
    <row r="1494" spans="2:11" x14ac:dyDescent="0.2">
      <c r="B1494" s="74"/>
      <c r="K1494" s="73"/>
    </row>
    <row r="1495" spans="2:11" x14ac:dyDescent="0.2">
      <c r="B1495" s="74"/>
      <c r="K1495" s="73"/>
    </row>
    <row r="1496" spans="2:11" x14ac:dyDescent="0.2">
      <c r="B1496" s="74"/>
      <c r="K1496" s="73"/>
    </row>
    <row r="1497" spans="2:11" x14ac:dyDescent="0.2">
      <c r="B1497" s="74"/>
      <c r="K1497" s="73"/>
    </row>
    <row r="1498" spans="2:11" x14ac:dyDescent="0.2">
      <c r="B1498" s="74"/>
      <c r="K1498" s="73"/>
    </row>
    <row r="1499" spans="2:11" x14ac:dyDescent="0.2">
      <c r="B1499" s="74"/>
      <c r="K1499" s="73"/>
    </row>
    <row r="1500" spans="2:11" x14ac:dyDescent="0.2">
      <c r="B1500" s="74"/>
      <c r="K1500" s="73"/>
    </row>
    <row r="1501" spans="2:11" x14ac:dyDescent="0.2">
      <c r="B1501" s="74"/>
      <c r="K1501" s="73"/>
    </row>
    <row r="1502" spans="2:11" x14ac:dyDescent="0.2">
      <c r="B1502" s="74"/>
      <c r="K1502" s="73"/>
    </row>
    <row r="1503" spans="2:11" x14ac:dyDescent="0.2">
      <c r="B1503" s="74"/>
      <c r="K1503" s="73"/>
    </row>
    <row r="1504" spans="2:11" x14ac:dyDescent="0.2">
      <c r="B1504" s="74"/>
      <c r="K1504" s="73"/>
    </row>
    <row r="1505" spans="2:11" x14ac:dyDescent="0.2">
      <c r="B1505" s="74"/>
      <c r="K1505" s="73"/>
    </row>
    <row r="1506" spans="2:11" x14ac:dyDescent="0.2">
      <c r="B1506" s="74"/>
      <c r="K1506" s="73"/>
    </row>
    <row r="1507" spans="2:11" x14ac:dyDescent="0.2">
      <c r="B1507" s="74"/>
      <c r="K1507" s="73"/>
    </row>
    <row r="1508" spans="2:11" x14ac:dyDescent="0.2">
      <c r="B1508" s="74"/>
      <c r="K1508" s="73"/>
    </row>
    <row r="1509" spans="2:11" x14ac:dyDescent="0.2">
      <c r="B1509" s="74"/>
      <c r="K1509" s="73"/>
    </row>
    <row r="1510" spans="2:11" x14ac:dyDescent="0.2">
      <c r="B1510" s="74"/>
      <c r="K1510" s="73"/>
    </row>
    <row r="1511" spans="2:11" x14ac:dyDescent="0.2">
      <c r="B1511" s="74"/>
      <c r="K1511" s="73"/>
    </row>
    <row r="1512" spans="2:11" x14ac:dyDescent="0.2">
      <c r="B1512" s="74"/>
      <c r="K1512" s="73"/>
    </row>
    <row r="1513" spans="2:11" x14ac:dyDescent="0.2">
      <c r="B1513" s="74"/>
      <c r="K1513" s="73"/>
    </row>
    <row r="1514" spans="2:11" x14ac:dyDescent="0.2">
      <c r="B1514" s="74"/>
      <c r="K1514" s="73"/>
    </row>
    <row r="1515" spans="2:11" x14ac:dyDescent="0.2">
      <c r="B1515" s="74"/>
      <c r="K1515" s="73"/>
    </row>
    <row r="1516" spans="2:11" x14ac:dyDescent="0.2">
      <c r="B1516" s="74"/>
      <c r="K1516" s="73"/>
    </row>
    <row r="1517" spans="2:11" x14ac:dyDescent="0.2">
      <c r="B1517" s="74"/>
      <c r="K1517" s="73"/>
    </row>
    <row r="1518" spans="2:11" x14ac:dyDescent="0.2">
      <c r="B1518" s="74"/>
      <c r="K1518" s="73"/>
    </row>
    <row r="1519" spans="2:11" x14ac:dyDescent="0.2">
      <c r="B1519" s="74"/>
      <c r="K1519" s="73"/>
    </row>
    <row r="1520" spans="2:11" x14ac:dyDescent="0.2">
      <c r="B1520" s="74"/>
      <c r="K1520" s="73"/>
    </row>
    <row r="1521" spans="2:11" x14ac:dyDescent="0.2">
      <c r="B1521" s="74"/>
      <c r="K1521" s="73"/>
    </row>
    <row r="1522" spans="2:11" x14ac:dyDescent="0.2">
      <c r="B1522" s="74"/>
      <c r="K1522" s="73"/>
    </row>
    <row r="1523" spans="2:11" x14ac:dyDescent="0.2">
      <c r="B1523" s="74"/>
      <c r="K1523" s="73"/>
    </row>
    <row r="1524" spans="2:11" x14ac:dyDescent="0.2">
      <c r="B1524" s="74"/>
      <c r="K1524" s="73"/>
    </row>
    <row r="1525" spans="2:11" x14ac:dyDescent="0.2">
      <c r="B1525" s="74"/>
      <c r="K1525" s="73"/>
    </row>
    <row r="1526" spans="2:11" x14ac:dyDescent="0.2">
      <c r="B1526" s="74"/>
      <c r="K1526" s="73"/>
    </row>
    <row r="1527" spans="2:11" x14ac:dyDescent="0.2">
      <c r="B1527" s="74"/>
      <c r="K1527" s="73"/>
    </row>
    <row r="1528" spans="2:11" x14ac:dyDescent="0.2">
      <c r="B1528" s="74"/>
      <c r="K1528" s="73"/>
    </row>
    <row r="1529" spans="2:11" x14ac:dyDescent="0.2">
      <c r="B1529" s="74"/>
      <c r="K1529" s="73"/>
    </row>
    <row r="1530" spans="2:11" x14ac:dyDescent="0.2">
      <c r="B1530" s="74"/>
      <c r="K1530" s="73"/>
    </row>
    <row r="1531" spans="2:11" x14ac:dyDescent="0.2">
      <c r="B1531" s="74"/>
      <c r="K1531" s="73"/>
    </row>
    <row r="1532" spans="2:11" x14ac:dyDescent="0.2">
      <c r="B1532" s="74"/>
      <c r="K1532" s="73"/>
    </row>
    <row r="1533" spans="2:11" x14ac:dyDescent="0.2">
      <c r="B1533" s="74"/>
      <c r="K1533" s="73"/>
    </row>
    <row r="1534" spans="2:11" x14ac:dyDescent="0.2">
      <c r="B1534" s="74"/>
      <c r="K1534" s="73"/>
    </row>
    <row r="1535" spans="2:11" x14ac:dyDescent="0.2">
      <c r="B1535" s="74"/>
      <c r="K1535" s="73"/>
    </row>
    <row r="1536" spans="2:11" x14ac:dyDescent="0.2">
      <c r="B1536" s="74"/>
      <c r="K1536" s="73"/>
    </row>
    <row r="1537" spans="2:11" x14ac:dyDescent="0.2">
      <c r="B1537" s="74"/>
      <c r="K1537" s="73"/>
    </row>
    <row r="1538" spans="2:11" x14ac:dyDescent="0.2">
      <c r="B1538" s="74"/>
      <c r="K1538" s="73"/>
    </row>
    <row r="1539" spans="2:11" x14ac:dyDescent="0.2">
      <c r="B1539" s="74"/>
      <c r="K1539" s="73"/>
    </row>
    <row r="1540" spans="2:11" x14ac:dyDescent="0.2">
      <c r="B1540" s="74"/>
      <c r="K1540" s="73"/>
    </row>
    <row r="1541" spans="2:11" x14ac:dyDescent="0.2">
      <c r="B1541" s="74"/>
      <c r="K1541" s="73"/>
    </row>
    <row r="1542" spans="2:11" x14ac:dyDescent="0.2">
      <c r="B1542" s="74"/>
      <c r="K1542" s="73"/>
    </row>
    <row r="1543" spans="2:11" x14ac:dyDescent="0.2">
      <c r="B1543" s="74"/>
      <c r="K1543" s="73"/>
    </row>
    <row r="1544" spans="2:11" x14ac:dyDescent="0.2">
      <c r="B1544" s="74"/>
      <c r="K1544" s="73"/>
    </row>
    <row r="1545" spans="2:11" x14ac:dyDescent="0.2">
      <c r="B1545" s="74"/>
      <c r="K1545" s="73"/>
    </row>
    <row r="1546" spans="2:11" x14ac:dyDescent="0.2">
      <c r="B1546" s="74"/>
      <c r="K1546" s="73"/>
    </row>
    <row r="1547" spans="2:11" x14ac:dyDescent="0.2">
      <c r="B1547" s="74"/>
      <c r="K1547" s="73"/>
    </row>
    <row r="1548" spans="2:11" x14ac:dyDescent="0.2">
      <c r="B1548" s="74"/>
      <c r="K1548" s="73"/>
    </row>
    <row r="1549" spans="2:11" x14ac:dyDescent="0.2">
      <c r="B1549" s="74"/>
      <c r="K1549" s="73"/>
    </row>
    <row r="1550" spans="2:11" x14ac:dyDescent="0.2">
      <c r="B1550" s="74"/>
      <c r="K1550" s="73"/>
    </row>
    <row r="1551" spans="2:11" x14ac:dyDescent="0.2">
      <c r="B1551" s="74"/>
      <c r="K1551" s="73"/>
    </row>
    <row r="1552" spans="2:11" x14ac:dyDescent="0.2">
      <c r="B1552" s="74"/>
      <c r="K1552" s="73"/>
    </row>
    <row r="1553" spans="2:11" x14ac:dyDescent="0.2">
      <c r="B1553" s="74"/>
      <c r="K1553" s="73"/>
    </row>
    <row r="1554" spans="2:11" x14ac:dyDescent="0.2">
      <c r="B1554" s="74"/>
      <c r="K1554" s="73"/>
    </row>
    <row r="1555" spans="2:11" x14ac:dyDescent="0.2">
      <c r="B1555" s="74"/>
      <c r="K1555" s="73"/>
    </row>
    <row r="1556" spans="2:11" x14ac:dyDescent="0.2">
      <c r="B1556" s="74"/>
      <c r="K1556" s="73"/>
    </row>
    <row r="1557" spans="2:11" x14ac:dyDescent="0.2">
      <c r="B1557" s="74"/>
      <c r="K1557" s="73"/>
    </row>
    <row r="1558" spans="2:11" x14ac:dyDescent="0.2">
      <c r="B1558" s="74"/>
      <c r="K1558" s="73"/>
    </row>
    <row r="1559" spans="2:11" x14ac:dyDescent="0.2">
      <c r="B1559" s="74"/>
      <c r="K1559" s="73"/>
    </row>
    <row r="1560" spans="2:11" x14ac:dyDescent="0.2">
      <c r="B1560" s="74"/>
      <c r="K1560" s="73"/>
    </row>
    <row r="1561" spans="2:11" x14ac:dyDescent="0.2">
      <c r="B1561" s="74"/>
      <c r="K1561" s="73"/>
    </row>
    <row r="1562" spans="2:11" x14ac:dyDescent="0.2">
      <c r="B1562" s="74"/>
      <c r="K1562" s="73"/>
    </row>
    <row r="1563" spans="2:11" x14ac:dyDescent="0.2">
      <c r="B1563" s="74"/>
      <c r="K1563" s="73"/>
    </row>
    <row r="1564" spans="2:11" x14ac:dyDescent="0.2">
      <c r="B1564" s="74"/>
      <c r="K1564" s="73"/>
    </row>
    <row r="1565" spans="2:11" x14ac:dyDescent="0.2">
      <c r="B1565" s="74"/>
      <c r="K1565" s="73"/>
    </row>
    <row r="1566" spans="2:11" x14ac:dyDescent="0.2">
      <c r="B1566" s="74"/>
      <c r="K1566" s="73"/>
    </row>
    <row r="1567" spans="2:11" x14ac:dyDescent="0.2">
      <c r="B1567" s="74"/>
      <c r="K1567" s="73"/>
    </row>
    <row r="1568" spans="2:11" x14ac:dyDescent="0.2">
      <c r="B1568" s="74"/>
      <c r="K1568" s="73"/>
    </row>
    <row r="1569" spans="2:11" x14ac:dyDescent="0.2">
      <c r="B1569" s="74"/>
      <c r="K1569" s="73"/>
    </row>
    <row r="1570" spans="2:11" x14ac:dyDescent="0.2">
      <c r="B1570" s="74"/>
      <c r="K1570" s="73"/>
    </row>
    <row r="1571" spans="2:11" x14ac:dyDescent="0.2">
      <c r="B1571" s="74"/>
      <c r="K1571" s="73"/>
    </row>
    <row r="1572" spans="2:11" x14ac:dyDescent="0.2">
      <c r="B1572" s="74"/>
      <c r="K1572" s="73"/>
    </row>
    <row r="1573" spans="2:11" x14ac:dyDescent="0.2">
      <c r="B1573" s="74"/>
      <c r="K1573" s="73"/>
    </row>
    <row r="1574" spans="2:11" x14ac:dyDescent="0.2">
      <c r="B1574" s="74"/>
      <c r="K1574" s="73"/>
    </row>
    <row r="1575" spans="2:11" x14ac:dyDescent="0.2">
      <c r="B1575" s="74"/>
      <c r="K1575" s="73"/>
    </row>
    <row r="1576" spans="2:11" x14ac:dyDescent="0.2">
      <c r="B1576" s="74"/>
      <c r="K1576" s="73"/>
    </row>
    <row r="1577" spans="2:11" x14ac:dyDescent="0.2">
      <c r="B1577" s="74"/>
      <c r="K1577" s="73"/>
    </row>
    <row r="1578" spans="2:11" x14ac:dyDescent="0.2">
      <c r="B1578" s="74"/>
      <c r="K1578" s="73"/>
    </row>
    <row r="1579" spans="2:11" x14ac:dyDescent="0.2">
      <c r="B1579" s="74"/>
      <c r="K1579" s="73"/>
    </row>
    <row r="1580" spans="2:11" x14ac:dyDescent="0.2">
      <c r="B1580" s="74"/>
      <c r="K1580" s="73"/>
    </row>
    <row r="1581" spans="2:11" x14ac:dyDescent="0.2">
      <c r="B1581" s="74"/>
      <c r="K1581" s="73"/>
    </row>
    <row r="1582" spans="2:11" x14ac:dyDescent="0.2">
      <c r="B1582" s="74"/>
      <c r="K1582" s="73"/>
    </row>
    <row r="1583" spans="2:11" x14ac:dyDescent="0.2">
      <c r="B1583" s="74"/>
      <c r="K1583" s="73"/>
    </row>
    <row r="1584" spans="2:11" x14ac:dyDescent="0.2">
      <c r="B1584" s="74"/>
      <c r="K1584" s="73"/>
    </row>
    <row r="1585" spans="2:11" x14ac:dyDescent="0.2">
      <c r="B1585" s="74"/>
      <c r="K1585" s="73"/>
    </row>
    <row r="1586" spans="2:11" x14ac:dyDescent="0.2">
      <c r="B1586" s="74"/>
      <c r="K1586" s="73"/>
    </row>
    <row r="1587" spans="2:11" x14ac:dyDescent="0.2">
      <c r="B1587" s="74"/>
      <c r="K1587" s="73"/>
    </row>
    <row r="1588" spans="2:11" x14ac:dyDescent="0.2">
      <c r="B1588" s="74"/>
      <c r="K1588" s="73"/>
    </row>
    <row r="1589" spans="2:11" x14ac:dyDescent="0.2">
      <c r="B1589" s="74"/>
      <c r="K1589" s="73"/>
    </row>
    <row r="1590" spans="2:11" x14ac:dyDescent="0.2">
      <c r="B1590" s="74"/>
      <c r="K1590" s="73"/>
    </row>
    <row r="1591" spans="2:11" x14ac:dyDescent="0.2">
      <c r="B1591" s="74"/>
      <c r="K1591" s="73"/>
    </row>
    <row r="1592" spans="2:11" x14ac:dyDescent="0.2">
      <c r="B1592" s="74"/>
      <c r="K1592" s="73"/>
    </row>
    <row r="1593" spans="2:11" x14ac:dyDescent="0.2">
      <c r="B1593" s="74"/>
      <c r="K1593" s="73"/>
    </row>
    <row r="1594" spans="2:11" x14ac:dyDescent="0.2">
      <c r="B1594" s="74"/>
      <c r="K1594" s="73"/>
    </row>
    <row r="1595" spans="2:11" x14ac:dyDescent="0.2">
      <c r="B1595" s="74"/>
      <c r="K1595" s="73"/>
    </row>
    <row r="1596" spans="2:11" x14ac:dyDescent="0.2">
      <c r="B1596" s="74"/>
      <c r="K1596" s="73"/>
    </row>
    <row r="1597" spans="2:11" x14ac:dyDescent="0.2">
      <c r="B1597" s="74"/>
      <c r="K1597" s="73"/>
    </row>
    <row r="1598" spans="2:11" x14ac:dyDescent="0.2">
      <c r="B1598" s="74"/>
      <c r="K1598" s="73"/>
    </row>
    <row r="1599" spans="2:11" x14ac:dyDescent="0.2">
      <c r="B1599" s="74"/>
      <c r="K1599" s="73"/>
    </row>
    <row r="1600" spans="2:11" x14ac:dyDescent="0.2">
      <c r="B1600" s="74"/>
      <c r="K1600" s="73"/>
    </row>
    <row r="1601" spans="11:11" x14ac:dyDescent="0.2">
      <c r="K1601" s="73"/>
    </row>
  </sheetData>
  <mergeCells count="5">
    <mergeCell ref="B1:J1"/>
    <mergeCell ref="B2:J2"/>
    <mergeCell ref="B3:J3"/>
    <mergeCell ref="B4:J4"/>
    <mergeCell ref="C7:D7"/>
  </mergeCells>
  <printOptions horizontalCentered="1"/>
  <pageMargins left="0.5" right="0.5" top="0.5" bottom="0.75" header="0.5" footer="0.5"/>
  <pageSetup scale="79" orientation="landscape" r:id="rId1"/>
  <headerFooter alignWithMargins="0"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Balance Sheet &amp; Ret'd Earnings</vt:lpstr>
      <vt:lpstr>Income Statement</vt:lpstr>
      <vt:lpstr>Scotiabank</vt:lpstr>
      <vt:lpstr>Scotiabank (Savings)</vt:lpstr>
      <vt:lpstr>Scotiabank (GIC)</vt:lpstr>
      <vt:lpstr>AccPay+ AccLiab</vt:lpstr>
      <vt:lpstr>'AccPay+ AccLiab'!Print_Area</vt:lpstr>
      <vt:lpstr>'Balance Sheet &amp; Ret''d Earnings'!Print_Area</vt:lpstr>
      <vt:lpstr>'Income Statement'!Print_Area</vt:lpstr>
      <vt:lpstr>Scotiabank!Print_Area</vt:lpstr>
      <vt:lpstr>'Scotiabank (GIC)'!Print_Area</vt:lpstr>
      <vt:lpstr>'Scotiabank (Savings)'!Print_Area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</dc:creator>
  <cp:lastModifiedBy>Sarah Belisle</cp:lastModifiedBy>
  <cp:revision/>
  <cp:lastPrinted>2018-07-13T16:08:02Z</cp:lastPrinted>
  <dcterms:created xsi:type="dcterms:W3CDTF">2017-11-16T18:10:13Z</dcterms:created>
  <dcterms:modified xsi:type="dcterms:W3CDTF">2019-09-15T18:16:09Z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